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0230" activeTab="0"/>
  </bookViews>
  <sheets>
    <sheet name="Ferreycorp" sheetId="1" r:id="rId1"/>
    <sheet name="Información" sheetId="2" state="veryHidden" r:id="rId2"/>
    <sheet name="Calculadora Dividendos" sheetId="3" state="veryHidden" r:id="rId3"/>
    <sheet name="Dividends Calculator" sheetId="4" state="veryHidden" r:id="rId4"/>
  </sheets>
  <definedNames/>
  <calcPr fullCalcOnLoad="1"/>
</workbook>
</file>

<file path=xl/sharedStrings.xml><?xml version="1.0" encoding="utf-8"?>
<sst xmlns="http://schemas.openxmlformats.org/spreadsheetml/2006/main" count="96" uniqueCount="66">
  <si>
    <t xml:space="preserve">REPARTO DE DIVIDENDOS </t>
  </si>
  <si>
    <t>AÑO</t>
  </si>
  <si>
    <t>NÚMERO DE ACCIONES</t>
  </si>
  <si>
    <t>VALOR NOMINAL UNITARIO</t>
  </si>
  <si>
    <t>CAPITAL SOCIAL (S/.)</t>
  </si>
  <si>
    <t>UTILIDAD NETA MENOS RESERVAS (S/.)</t>
  </si>
  <si>
    <t>REPARTO DE DIVIDENDOS DE ACUERDO A LA POLÍTICA VIGENTE</t>
  </si>
  <si>
    <t>DIVIDENDOS EN EFECTIVO (S/.)</t>
  </si>
  <si>
    <t>% DE LAS UTILIDADES QUE SE DISTRIBUYEN</t>
  </si>
  <si>
    <t>DIVIDENDO EN EFECTIVO POR ACCIÓN (%)</t>
  </si>
  <si>
    <t>DIVIDENDO POR ACCIÓN (S/.)</t>
  </si>
  <si>
    <t>LÍMITE INFERIOR 
(5% DEL CAPITAL)</t>
  </si>
  <si>
    <t>LÍMITE SUPERIOR 
(50% DE LA UTILIDAD DE LIBRE DISPONIBILIDAD)</t>
  </si>
  <si>
    <t>EFECTIVO DIVIDENDO POR ACCIÓN</t>
  </si>
  <si>
    <t>LÍMITE SUPERIOR 
(60% DE LA UTILIDAD DE LIBRE DISPONIBILIDAD)</t>
  </si>
  <si>
    <t xml:space="preserve"> </t>
  </si>
  <si>
    <t xml:space="preserve">Sr Accionista: Para efectuar el cálculo deberá llenar el recuadro que le corresponda según su número de acciones. </t>
  </si>
  <si>
    <t>Liquidación Dividendos Personas Naturales y Juridicas Extranjeras</t>
  </si>
  <si>
    <t xml:space="preserve">Número de acciones </t>
  </si>
  <si>
    <t>Dividendo</t>
  </si>
  <si>
    <t>Impuesto a la renta</t>
  </si>
  <si>
    <t>Neto a pagar</t>
  </si>
  <si>
    <t>Liquidación Dividendos Jurídicas Nacionales</t>
  </si>
  <si>
    <t>YEAR</t>
  </si>
  <si>
    <t>NUMBER OF SHARES</t>
  </si>
  <si>
    <t>UNIT NOMINAL VALUE</t>
  </si>
  <si>
    <t>SHARE CAPITAL (S/.)</t>
  </si>
  <si>
    <t>NET INCOME MINUS RESERVES (S/.)</t>
  </si>
  <si>
    <t>CASH DIVIDEND (S/.)</t>
  </si>
  <si>
    <t>% OF THE INCOME DISTRIBUTION</t>
  </si>
  <si>
    <t>CASH DIVIDEND PER SHARE (%)</t>
  </si>
  <si>
    <t>CASH DIVIDEND PER SHARE (S/.)</t>
  </si>
  <si>
    <t>DIVIDENDS DISTRIBUTION ACCORDING TO CURRENT POLICY</t>
  </si>
  <si>
    <t>INFERIOR LIMIT
(5% OF SHARE CAPITAL)</t>
  </si>
  <si>
    <t>SUPERIOR LIMIT
(50% OF FREE DISPOSITION INCOME)</t>
  </si>
  <si>
    <t>SUPERIOR LIMIT
(60% OF FREE DISPOSITION INCOME)</t>
  </si>
  <si>
    <t>Mr. Shareholder: In order to proceed with the calculation, it is necessary to fill out the corresponding box according to your number of shares.</t>
  </si>
  <si>
    <t>Number of Shares</t>
  </si>
  <si>
    <t>Dividend</t>
  </si>
  <si>
    <t>Income tax</t>
  </si>
  <si>
    <t>Net to pay</t>
  </si>
  <si>
    <t>Dividend Liquidation for Natural Person and Foreign Entities</t>
  </si>
  <si>
    <t>Dividend Liquidation for Peruvian Legal Person</t>
  </si>
  <si>
    <t>DIVIDENDS DISTRIBUTION</t>
  </si>
  <si>
    <t>Apellido</t>
  </si>
  <si>
    <t>ACCIONISTA</t>
  </si>
  <si>
    <t>Sexo</t>
  </si>
  <si>
    <t>E-mail</t>
  </si>
  <si>
    <t>DIRECCION CORREO ELECTRONICO</t>
  </si>
  <si>
    <t>Idioma</t>
  </si>
  <si>
    <t>Usuarios</t>
  </si>
  <si>
    <t>Datos digitados</t>
  </si>
  <si>
    <t>Conclusión</t>
  </si>
  <si>
    <t>Contraseña</t>
  </si>
  <si>
    <t>Ponce</t>
  </si>
  <si>
    <t>123</t>
  </si>
  <si>
    <t>PONCE</t>
  </si>
  <si>
    <t>ponce</t>
  </si>
  <si>
    <t>Gastelumendi</t>
  </si>
  <si>
    <t>Confirmación de datos</t>
  </si>
  <si>
    <t>GASTELUMENDI</t>
  </si>
  <si>
    <t>gastelumendi</t>
  </si>
  <si>
    <t>m</t>
  </si>
  <si>
    <t>Exercise for the calculation of Ferreycorp's benefits period 2016</t>
  </si>
  <si>
    <t>Ejercicio para el cálculo de beneficios Ferreycorp período 2016</t>
  </si>
  <si>
    <t>Español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</si>
</sst>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000"/>
    <numFmt numFmtId="165" formatCode="#,##0.0"/>
    <numFmt numFmtId="166" formatCode="_(* #,##0_);_(* \(#,##0\);_(* &quot;-&quot;??_);_(@_)"/>
    <numFmt numFmtId="167" formatCode="&quot;S/.&quot;\ #,##0.00"/>
    <numFmt numFmtId="168" formatCode="_ * #,##0_ ;_ * \-#,##0_ ;_ * &quot;-&quot;??_ ;_ @_ "/>
    <numFmt numFmtId="169" formatCode="0.00000"/>
    <numFmt numFmtId="170" formatCode="0.000000"/>
    <numFmt numFmtId="171" formatCode="0.0000%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u val="single"/>
      <sz val="18"/>
      <name val="Calibri"/>
      <family val="2"/>
    </font>
    <font>
      <b/>
      <u val="single"/>
      <sz val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color indexed="12"/>
      <name val="Calibri"/>
      <family val="2"/>
    </font>
    <font>
      <sz val="10"/>
      <color indexed="12"/>
      <name val="Calibri"/>
      <family val="2"/>
    </font>
    <font>
      <b/>
      <sz val="11"/>
      <color indexed="12"/>
      <name val="Calibri"/>
      <family val="2"/>
    </font>
    <font>
      <sz val="9"/>
      <color indexed="12"/>
      <name val="Calibri"/>
      <family val="2"/>
    </font>
    <font>
      <sz val="12"/>
      <name val="Calibri"/>
      <family val="2"/>
    </font>
    <font>
      <b/>
      <sz val="16"/>
      <color indexed="12"/>
      <name val="Calibri"/>
      <family val="2"/>
    </font>
    <font>
      <b/>
      <sz val="16"/>
      <name val="Calibri"/>
      <family val="2"/>
    </font>
    <font>
      <b/>
      <u val="single"/>
      <sz val="16"/>
      <color indexed="60"/>
      <name val="Calibri"/>
      <family val="2"/>
    </font>
    <font>
      <b/>
      <u val="single"/>
      <sz val="14"/>
      <color indexed="60"/>
      <name val="Calibri"/>
      <family val="2"/>
    </font>
    <font>
      <b/>
      <sz val="14"/>
      <color indexed="60"/>
      <name val="Calibri"/>
      <family val="2"/>
    </font>
    <font>
      <sz val="12"/>
      <color indexed="12"/>
      <name val="Calibri"/>
      <family val="2"/>
    </font>
    <font>
      <b/>
      <sz val="18"/>
      <color indexed="8"/>
      <name val="Calibri"/>
      <family val="2"/>
    </font>
    <font>
      <b/>
      <sz val="17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rgb="FF0000FF"/>
      <name val="Calibri"/>
      <family val="2"/>
    </font>
    <font>
      <sz val="10"/>
      <color rgb="FF0000FF"/>
      <name val="Calibri"/>
      <family val="2"/>
    </font>
    <font>
      <b/>
      <sz val="11"/>
      <color rgb="FF0000FF"/>
      <name val="Calibri"/>
      <family val="2"/>
    </font>
    <font>
      <sz val="9"/>
      <color rgb="FF0000FF"/>
      <name val="Calibri"/>
      <family val="2"/>
    </font>
    <font>
      <b/>
      <sz val="16"/>
      <color rgb="FF0000FF"/>
      <name val="Calibri"/>
      <family val="2"/>
    </font>
    <font>
      <b/>
      <u val="single"/>
      <sz val="16"/>
      <color rgb="FFC00000"/>
      <name val="Calibri"/>
      <family val="2"/>
    </font>
    <font>
      <b/>
      <u val="single"/>
      <sz val="14"/>
      <color rgb="FF974706"/>
      <name val="Calibri"/>
      <family val="2"/>
    </font>
    <font>
      <b/>
      <sz val="14"/>
      <color rgb="FF974706"/>
      <name val="Calibri"/>
      <family val="2"/>
    </font>
    <font>
      <sz val="12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974706"/>
        <bgColor indexed="64"/>
      </patternFill>
    </fill>
    <fill>
      <patternFill patternType="solid">
        <fgColor rgb="FF97470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>
        <color rgb="FFBFBFBF"/>
      </bottom>
    </border>
    <border>
      <left/>
      <right style="medium"/>
      <top style="medium"/>
      <bottom style="thin">
        <color rgb="FFBFBFBF"/>
      </bottom>
    </border>
    <border>
      <left style="medium"/>
      <right style="medium"/>
      <top/>
      <bottom/>
    </border>
    <border>
      <left style="medium"/>
      <right/>
      <top style="medium"/>
      <bottom style="thin">
        <color rgb="FFBFBFBF"/>
      </bottom>
    </border>
    <border>
      <left style="medium"/>
      <right/>
      <top style="thin">
        <color rgb="FFBFBFBF"/>
      </top>
      <bottom style="thin">
        <color rgb="FFBFBFBF"/>
      </bottom>
    </border>
    <border>
      <left style="medium"/>
      <right style="medium"/>
      <top style="thin">
        <color rgb="FFBFBFBF"/>
      </top>
      <bottom style="thin">
        <color rgb="FFBFBFBF"/>
      </bottom>
    </border>
    <border>
      <left/>
      <right style="medium"/>
      <top style="thin">
        <color rgb="FFBFBFBF"/>
      </top>
      <bottom style="thin">
        <color rgb="FFBFBFBF"/>
      </bottom>
    </border>
    <border>
      <left style="medium"/>
      <right/>
      <top style="thin">
        <color rgb="FFBFBFBF"/>
      </top>
      <bottom style="medium"/>
    </border>
    <border>
      <left style="medium"/>
      <right style="medium"/>
      <top style="thin">
        <color rgb="FFBFBFBF"/>
      </top>
      <bottom style="medium"/>
    </border>
    <border>
      <left/>
      <right style="medium"/>
      <top style="thin">
        <color rgb="FFBFBFBF"/>
      </top>
      <bottom style="medium"/>
    </border>
    <border>
      <left style="medium"/>
      <right style="medium"/>
      <top/>
      <bottom style="medium"/>
    </border>
    <border>
      <left style="medium"/>
      <right/>
      <top/>
      <bottom style="thin">
        <color rgb="FFBFBFBF"/>
      </bottom>
    </border>
    <border>
      <left style="medium"/>
      <right style="medium"/>
      <top/>
      <bottom style="thin">
        <color rgb="FFBFBFBF"/>
      </bottom>
    </border>
    <border>
      <left/>
      <right style="medium"/>
      <top/>
      <bottom style="thin">
        <color rgb="FFBFBFBF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>
        <color rgb="FFBFBFBF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thin">
        <color rgb="FFBFBFBF"/>
      </top>
      <bottom style="thin">
        <color theme="0" tint="-0.24993999302387238"/>
      </bottom>
    </border>
    <border>
      <left style="medium"/>
      <right style="medium"/>
      <top style="thin">
        <color rgb="FFBFBFBF"/>
      </top>
      <bottom style="thin">
        <color theme="0" tint="-0.24993999302387238"/>
      </bottom>
    </border>
    <border>
      <left/>
      <right style="medium"/>
      <top style="thin">
        <color rgb="FFBFBFBF"/>
      </top>
      <bottom style="thin">
        <color theme="0" tint="-0.24993999302387238"/>
      </bottom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64">
    <xf numFmtId="0" fontId="0" fillId="0" borderId="0" xfId="0" applyFont="1" applyAlignment="1">
      <alignment/>
    </xf>
    <xf numFmtId="0" fontId="0" fillId="19" borderId="0" xfId="0" applyFill="1" applyAlignment="1">
      <alignment/>
    </xf>
    <xf numFmtId="0" fontId="5" fillId="0" borderId="0" xfId="51" applyFont="1" applyFill="1" applyBorder="1">
      <alignment/>
      <protection/>
    </xf>
    <xf numFmtId="0" fontId="6" fillId="0" borderId="0" xfId="51" applyFont="1" applyFill="1" applyBorder="1">
      <alignment/>
      <protection/>
    </xf>
    <xf numFmtId="0" fontId="7" fillId="0" borderId="0" xfId="51" applyNumberFormat="1" applyFont="1" applyFill="1" applyBorder="1" applyAlignment="1">
      <alignment horizontal="center"/>
      <protection/>
    </xf>
    <xf numFmtId="0" fontId="6" fillId="0" borderId="0" xfId="51" applyNumberFormat="1" applyFont="1" applyFill="1" applyBorder="1" applyAlignment="1">
      <alignment/>
      <protection/>
    </xf>
    <xf numFmtId="0" fontId="8" fillId="0" borderId="0" xfId="0" applyFont="1" applyFill="1" applyBorder="1" applyAlignment="1">
      <alignment/>
    </xf>
    <xf numFmtId="0" fontId="7" fillId="0" borderId="0" xfId="51" applyFont="1" applyFill="1" applyBorder="1" applyAlignment="1">
      <alignment horizontal="center"/>
      <protection/>
    </xf>
    <xf numFmtId="9" fontId="9" fillId="33" borderId="10" xfId="51" applyNumberFormat="1" applyFont="1" applyFill="1" applyBorder="1" applyAlignment="1">
      <alignment horizontal="center"/>
      <protection/>
    </xf>
    <xf numFmtId="9" fontId="9" fillId="33" borderId="11" xfId="51" applyNumberFormat="1" applyFont="1" applyFill="1" applyBorder="1" applyAlignment="1">
      <alignment horizontal="center"/>
      <protection/>
    </xf>
    <xf numFmtId="0" fontId="9" fillId="33" borderId="12" xfId="51" applyFont="1" applyFill="1" applyBorder="1" applyAlignment="1">
      <alignment horizontal="center" vertical="center" wrapText="1"/>
      <protection/>
    </xf>
    <xf numFmtId="0" fontId="10" fillId="0" borderId="13" xfId="51" applyNumberFormat="1" applyFont="1" applyFill="1" applyBorder="1" applyAlignment="1">
      <alignment horizontal="center"/>
      <protection/>
    </xf>
    <xf numFmtId="3" fontId="10" fillId="0" borderId="10" xfId="51" applyNumberFormat="1" applyFont="1" applyFill="1" applyBorder="1" applyAlignment="1">
      <alignment horizontal="center"/>
      <protection/>
    </xf>
    <xf numFmtId="2" fontId="10" fillId="0" borderId="11" xfId="51" applyNumberFormat="1" applyFont="1" applyFill="1" applyBorder="1" applyAlignment="1">
      <alignment horizontal="center"/>
      <protection/>
    </xf>
    <xf numFmtId="4" fontId="10" fillId="0" borderId="10" xfId="51" applyNumberFormat="1" applyFont="1" applyFill="1" applyBorder="1">
      <alignment/>
      <protection/>
    </xf>
    <xf numFmtId="3" fontId="10" fillId="0" borderId="10" xfId="51" applyNumberFormat="1" applyFont="1" applyFill="1" applyBorder="1">
      <alignment/>
      <protection/>
    </xf>
    <xf numFmtId="165" fontId="10" fillId="0" borderId="10" xfId="51" applyNumberFormat="1" applyFont="1" applyFill="1" applyBorder="1">
      <alignment/>
      <protection/>
    </xf>
    <xf numFmtId="9" fontId="10" fillId="0" borderId="10" xfId="54" applyNumberFormat="1" applyFont="1" applyFill="1" applyBorder="1" applyAlignment="1">
      <alignment horizontal="center"/>
    </xf>
    <xf numFmtId="10" fontId="10" fillId="0" borderId="10" xfId="54" applyNumberFormat="1" applyFont="1" applyFill="1" applyBorder="1" applyAlignment="1">
      <alignment horizontal="center"/>
    </xf>
    <xf numFmtId="164" fontId="10" fillId="0" borderId="10" xfId="54" applyNumberFormat="1" applyFont="1" applyFill="1" applyBorder="1" applyAlignment="1">
      <alignment horizontal="center"/>
    </xf>
    <xf numFmtId="0" fontId="10" fillId="0" borderId="14" xfId="51" applyNumberFormat="1" applyFont="1" applyFill="1" applyBorder="1" applyAlignment="1">
      <alignment horizontal="center"/>
      <protection/>
    </xf>
    <xf numFmtId="3" fontId="10" fillId="0" borderId="15" xfId="51" applyNumberFormat="1" applyFont="1" applyFill="1" applyBorder="1" applyAlignment="1">
      <alignment horizontal="center"/>
      <protection/>
    </xf>
    <xf numFmtId="2" fontId="10" fillId="0" borderId="16" xfId="51" applyNumberFormat="1" applyFont="1" applyFill="1" applyBorder="1" applyAlignment="1">
      <alignment horizontal="center"/>
      <protection/>
    </xf>
    <xf numFmtId="4" fontId="10" fillId="0" borderId="15" xfId="51" applyNumberFormat="1" applyFont="1" applyFill="1" applyBorder="1">
      <alignment/>
      <protection/>
    </xf>
    <xf numFmtId="3" fontId="10" fillId="0" borderId="15" xfId="51" applyNumberFormat="1" applyFont="1" applyFill="1" applyBorder="1">
      <alignment/>
      <protection/>
    </xf>
    <xf numFmtId="165" fontId="10" fillId="0" borderId="15" xfId="51" applyNumberFormat="1" applyFont="1" applyFill="1" applyBorder="1">
      <alignment/>
      <protection/>
    </xf>
    <xf numFmtId="9" fontId="10" fillId="0" borderId="15" xfId="54" applyNumberFormat="1" applyFont="1" applyFill="1" applyBorder="1" applyAlignment="1">
      <alignment horizontal="center"/>
    </xf>
    <xf numFmtId="10" fontId="10" fillId="0" borderId="15" xfId="54" applyNumberFormat="1" applyFont="1" applyFill="1" applyBorder="1" applyAlignment="1">
      <alignment horizontal="center"/>
    </xf>
    <xf numFmtId="164" fontId="10" fillId="0" borderId="15" xfId="54" applyNumberFormat="1" applyFont="1" applyFill="1" applyBorder="1" applyAlignment="1">
      <alignment horizontal="center"/>
    </xf>
    <xf numFmtId="0" fontId="10" fillId="0" borderId="17" xfId="51" applyNumberFormat="1" applyFont="1" applyFill="1" applyBorder="1" applyAlignment="1">
      <alignment horizontal="center"/>
      <protection/>
    </xf>
    <xf numFmtId="3" fontId="10" fillId="0" borderId="18" xfId="51" applyNumberFormat="1" applyFont="1" applyFill="1" applyBorder="1" applyAlignment="1">
      <alignment horizontal="center"/>
      <protection/>
    </xf>
    <xf numFmtId="2" fontId="10" fillId="0" borderId="19" xfId="51" applyNumberFormat="1" applyFont="1" applyFill="1" applyBorder="1" applyAlignment="1">
      <alignment horizontal="center"/>
      <protection/>
    </xf>
    <xf numFmtId="4" fontId="10" fillId="0" borderId="18" xfId="51" applyNumberFormat="1" applyFont="1" applyFill="1" applyBorder="1">
      <alignment/>
      <protection/>
    </xf>
    <xf numFmtId="3" fontId="10" fillId="0" borderId="18" xfId="51" applyNumberFormat="1" applyFont="1" applyFill="1" applyBorder="1">
      <alignment/>
      <protection/>
    </xf>
    <xf numFmtId="165" fontId="10" fillId="0" borderId="18" xfId="51" applyNumberFormat="1" applyFont="1" applyFill="1" applyBorder="1">
      <alignment/>
      <protection/>
    </xf>
    <xf numFmtId="9" fontId="10" fillId="0" borderId="18" xfId="54" applyNumberFormat="1" applyFont="1" applyFill="1" applyBorder="1" applyAlignment="1">
      <alignment horizontal="center"/>
    </xf>
    <xf numFmtId="10" fontId="10" fillId="0" borderId="18" xfId="54" applyNumberFormat="1" applyFont="1" applyFill="1" applyBorder="1" applyAlignment="1">
      <alignment horizontal="center"/>
    </xf>
    <xf numFmtId="164" fontId="10" fillId="0" borderId="18" xfId="54" applyNumberFormat="1" applyFont="1" applyFill="1" applyBorder="1" applyAlignment="1">
      <alignment horizontal="center"/>
    </xf>
    <xf numFmtId="0" fontId="9" fillId="33" borderId="20" xfId="51" applyFont="1" applyFill="1" applyBorder="1" applyAlignment="1">
      <alignment horizontal="center" vertical="center" wrapText="1"/>
      <protection/>
    </xf>
    <xf numFmtId="0" fontId="10" fillId="0" borderId="21" xfId="51" applyNumberFormat="1" applyFont="1" applyFill="1" applyBorder="1" applyAlignment="1">
      <alignment horizontal="center"/>
      <protection/>
    </xf>
    <xf numFmtId="3" fontId="10" fillId="0" borderId="22" xfId="51" applyNumberFormat="1" applyFont="1" applyFill="1" applyBorder="1" applyAlignment="1">
      <alignment horizontal="center"/>
      <protection/>
    </xf>
    <xf numFmtId="2" fontId="10" fillId="0" borderId="23" xfId="51" applyNumberFormat="1" applyFont="1" applyFill="1" applyBorder="1" applyAlignment="1">
      <alignment horizontal="center"/>
      <protection/>
    </xf>
    <xf numFmtId="4" fontId="10" fillId="0" borderId="22" xfId="51" applyNumberFormat="1" applyFont="1" applyFill="1" applyBorder="1">
      <alignment/>
      <protection/>
    </xf>
    <xf numFmtId="3" fontId="10" fillId="0" borderId="22" xfId="51" applyNumberFormat="1" applyFont="1" applyFill="1" applyBorder="1">
      <alignment/>
      <protection/>
    </xf>
    <xf numFmtId="165" fontId="10" fillId="0" borderId="22" xfId="51" applyNumberFormat="1" applyFont="1" applyFill="1" applyBorder="1">
      <alignment/>
      <protection/>
    </xf>
    <xf numFmtId="9" fontId="10" fillId="0" borderId="22" xfId="54" applyNumberFormat="1" applyFont="1" applyFill="1" applyBorder="1" applyAlignment="1">
      <alignment horizontal="center"/>
    </xf>
    <xf numFmtId="10" fontId="10" fillId="0" borderId="22" xfId="54" applyNumberFormat="1" applyFont="1" applyFill="1" applyBorder="1" applyAlignment="1">
      <alignment horizontal="center"/>
    </xf>
    <xf numFmtId="164" fontId="10" fillId="0" borderId="22" xfId="54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/>
    </xf>
    <xf numFmtId="0" fontId="56" fillId="0" borderId="0" xfId="51" applyNumberFormat="1" applyFont="1" applyFill="1" applyBorder="1" applyAlignment="1">
      <alignment/>
      <protection/>
    </xf>
    <xf numFmtId="0" fontId="57" fillId="0" borderId="0" xfId="0" applyFont="1" applyFill="1" applyBorder="1" applyAlignment="1">
      <alignment/>
    </xf>
    <xf numFmtId="0" fontId="58" fillId="0" borderId="0" xfId="51" applyNumberFormat="1" applyFont="1" applyFill="1" applyBorder="1" applyAlignment="1">
      <alignment/>
      <protection/>
    </xf>
    <xf numFmtId="0" fontId="58" fillId="0" borderId="0" xfId="51" applyFont="1" applyFill="1" applyBorder="1">
      <alignment/>
      <protection/>
    </xf>
    <xf numFmtId="0" fontId="59" fillId="0" borderId="0" xfId="51" applyNumberFormat="1" applyFont="1" applyFill="1" applyBorder="1" applyAlignment="1">
      <alignment/>
      <protection/>
    </xf>
    <xf numFmtId="0" fontId="15" fillId="0" borderId="0" xfId="51" applyNumberFormat="1" applyFont="1" applyFill="1" applyBorder="1" applyAlignment="1">
      <alignment/>
      <protection/>
    </xf>
    <xf numFmtId="0" fontId="60" fillId="0" borderId="0" xfId="51" applyNumberFormat="1" applyFont="1" applyFill="1" applyBorder="1" applyAlignment="1">
      <alignment/>
      <protection/>
    </xf>
    <xf numFmtId="0" fontId="17" fillId="0" borderId="0" xfId="51" applyNumberFormat="1" applyFont="1" applyFill="1" applyBorder="1" applyAlignment="1">
      <alignment/>
      <protection/>
    </xf>
    <xf numFmtId="0" fontId="61" fillId="0" borderId="0" xfId="51" applyNumberFormat="1" applyFont="1" applyFill="1" applyBorder="1" applyAlignment="1">
      <alignment/>
      <protection/>
    </xf>
    <xf numFmtId="0" fontId="62" fillId="0" borderId="0" xfId="51" applyNumberFormat="1" applyFont="1" applyFill="1" applyBorder="1" applyAlignment="1">
      <alignment/>
      <protection/>
    </xf>
    <xf numFmtId="0" fontId="63" fillId="0" borderId="0" xfId="51" applyNumberFormat="1" applyFont="1" applyFill="1" applyBorder="1" applyAlignment="1">
      <alignment/>
      <protection/>
    </xf>
    <xf numFmtId="0" fontId="63" fillId="0" borderId="0" xfId="51" applyFont="1" applyFill="1" applyBorder="1">
      <alignment/>
      <protection/>
    </xf>
    <xf numFmtId="0" fontId="63" fillId="0" borderId="24" xfId="0" applyFont="1" applyFill="1" applyBorder="1" applyAlignment="1" applyProtection="1">
      <alignment/>
      <protection locked="0"/>
    </xf>
    <xf numFmtId="0" fontId="64" fillId="0" borderId="0" xfId="51" applyNumberFormat="1" applyFont="1" applyFill="1" applyBorder="1" applyAlignment="1">
      <alignment/>
      <protection/>
    </xf>
    <xf numFmtId="166" fontId="58" fillId="0" borderId="0" xfId="46" applyNumberFormat="1" applyFont="1" applyFill="1" applyBorder="1" applyAlignment="1">
      <alignment/>
    </xf>
    <xf numFmtId="4" fontId="63" fillId="0" borderId="0" xfId="51" applyNumberFormat="1" applyFont="1" applyFill="1" applyBorder="1" applyAlignment="1">
      <alignment/>
      <protection/>
    </xf>
    <xf numFmtId="2" fontId="58" fillId="0" borderId="0" xfId="51" applyNumberFormat="1" applyFont="1" applyFill="1" applyBorder="1" applyAlignment="1">
      <alignment/>
      <protection/>
    </xf>
    <xf numFmtId="4" fontId="63" fillId="0" borderId="0" xfId="51" applyNumberFormat="1" applyFont="1" applyFill="1" applyBorder="1">
      <alignment/>
      <protection/>
    </xf>
    <xf numFmtId="2" fontId="58" fillId="0" borderId="0" xfId="51" applyNumberFormat="1" applyFont="1" applyFill="1" applyBorder="1">
      <alignment/>
      <protection/>
    </xf>
    <xf numFmtId="167" fontId="63" fillId="0" borderId="0" xfId="51" applyNumberFormat="1" applyFont="1" applyFill="1" applyBorder="1">
      <alignment/>
      <protection/>
    </xf>
    <xf numFmtId="166" fontId="63" fillId="0" borderId="24" xfId="51" applyNumberFormat="1" applyFont="1" applyFill="1" applyBorder="1">
      <alignment/>
      <protection/>
    </xf>
    <xf numFmtId="166" fontId="63" fillId="0" borderId="0" xfId="51" applyNumberFormat="1" applyFont="1" applyFill="1" applyBorder="1">
      <alignment/>
      <protection/>
    </xf>
    <xf numFmtId="0" fontId="10" fillId="0" borderId="25" xfId="51" applyNumberFormat="1" applyFont="1" applyFill="1" applyBorder="1" applyAlignment="1">
      <alignment horizontal="center"/>
      <protection/>
    </xf>
    <xf numFmtId="3" fontId="8" fillId="0" borderId="25" xfId="51" applyNumberFormat="1" applyFont="1" applyFill="1" applyBorder="1" applyAlignment="1">
      <alignment horizontal="center"/>
      <protection/>
    </xf>
    <xf numFmtId="2" fontId="8" fillId="0" borderId="25" xfId="51" applyNumberFormat="1" applyFont="1" applyFill="1" applyBorder="1" applyAlignment="1">
      <alignment horizontal="center"/>
      <protection/>
    </xf>
    <xf numFmtId="4" fontId="8" fillId="0" borderId="25" xfId="51" applyNumberFormat="1" applyFont="1" applyFill="1" applyBorder="1">
      <alignment/>
      <protection/>
    </xf>
    <xf numFmtId="3" fontId="8" fillId="0" borderId="25" xfId="51" applyNumberFormat="1" applyFont="1" applyFill="1" applyBorder="1">
      <alignment/>
      <protection/>
    </xf>
    <xf numFmtId="165" fontId="8" fillId="0" borderId="25" xfId="51" applyNumberFormat="1" applyFont="1" applyFill="1" applyBorder="1">
      <alignment/>
      <protection/>
    </xf>
    <xf numFmtId="9" fontId="8" fillId="0" borderId="25" xfId="54" applyNumberFormat="1" applyFont="1" applyFill="1" applyBorder="1" applyAlignment="1">
      <alignment horizontal="center"/>
    </xf>
    <xf numFmtId="10" fontId="8" fillId="0" borderId="25" xfId="54" applyNumberFormat="1" applyFont="1" applyFill="1" applyBorder="1" applyAlignment="1">
      <alignment horizontal="center"/>
    </xf>
    <xf numFmtId="164" fontId="8" fillId="0" borderId="25" xfId="54" applyNumberFormat="1" applyFont="1" applyFill="1" applyBorder="1" applyAlignment="1">
      <alignment horizontal="center"/>
    </xf>
    <xf numFmtId="0" fontId="10" fillId="0" borderId="26" xfId="51" applyNumberFormat="1" applyFont="1" applyFill="1" applyBorder="1" applyAlignment="1">
      <alignment horizontal="center"/>
      <protection/>
    </xf>
    <xf numFmtId="3" fontId="8" fillId="0" borderId="26" xfId="51" applyNumberFormat="1" applyFont="1" applyFill="1" applyBorder="1" applyAlignment="1">
      <alignment horizontal="center"/>
      <protection/>
    </xf>
    <xf numFmtId="2" fontId="8" fillId="0" borderId="26" xfId="51" applyNumberFormat="1" applyFont="1" applyFill="1" applyBorder="1" applyAlignment="1">
      <alignment horizontal="center"/>
      <protection/>
    </xf>
    <xf numFmtId="4" fontId="8" fillId="0" borderId="26" xfId="51" applyNumberFormat="1" applyFont="1" applyFill="1" applyBorder="1">
      <alignment/>
      <protection/>
    </xf>
    <xf numFmtId="3" fontId="8" fillId="0" borderId="26" xfId="51" applyNumberFormat="1" applyFont="1" applyFill="1" applyBorder="1">
      <alignment/>
      <protection/>
    </xf>
    <xf numFmtId="165" fontId="8" fillId="0" borderId="26" xfId="51" applyNumberFormat="1" applyFont="1" applyFill="1" applyBorder="1">
      <alignment/>
      <protection/>
    </xf>
    <xf numFmtId="9" fontId="8" fillId="0" borderId="26" xfId="54" applyNumberFormat="1" applyFont="1" applyFill="1" applyBorder="1" applyAlignment="1">
      <alignment horizontal="center"/>
    </xf>
    <xf numFmtId="10" fontId="8" fillId="0" borderId="26" xfId="54" applyNumberFormat="1" applyFont="1" applyFill="1" applyBorder="1" applyAlignment="1">
      <alignment horizontal="center"/>
    </xf>
    <xf numFmtId="164" fontId="8" fillId="0" borderId="26" xfId="54" applyNumberFormat="1" applyFont="1" applyFill="1" applyBorder="1" applyAlignment="1">
      <alignment horizontal="center"/>
    </xf>
    <xf numFmtId="0" fontId="10" fillId="34" borderId="27" xfId="51" applyNumberFormat="1" applyFont="1" applyFill="1" applyBorder="1" applyAlignment="1">
      <alignment horizontal="center"/>
      <protection/>
    </xf>
    <xf numFmtId="3" fontId="8" fillId="34" borderId="27" xfId="51" applyNumberFormat="1" applyFont="1" applyFill="1" applyBorder="1" applyAlignment="1">
      <alignment horizontal="center"/>
      <protection/>
    </xf>
    <xf numFmtId="2" fontId="8" fillId="34" borderId="27" xfId="51" applyNumberFormat="1" applyFont="1" applyFill="1" applyBorder="1" applyAlignment="1">
      <alignment horizontal="center"/>
      <protection/>
    </xf>
    <xf numFmtId="4" fontId="8" fillId="34" borderId="27" xfId="51" applyNumberFormat="1" applyFont="1" applyFill="1" applyBorder="1">
      <alignment/>
      <protection/>
    </xf>
    <xf numFmtId="3" fontId="8" fillId="34" borderId="27" xfId="51" applyNumberFormat="1" applyFont="1" applyFill="1" applyBorder="1">
      <alignment/>
      <protection/>
    </xf>
    <xf numFmtId="165" fontId="8" fillId="34" borderId="27" xfId="51" applyNumberFormat="1" applyFont="1" applyFill="1" applyBorder="1">
      <alignment/>
      <protection/>
    </xf>
    <xf numFmtId="9" fontId="8" fillId="34" borderId="27" xfId="54" applyNumberFormat="1" applyFont="1" applyFill="1" applyBorder="1" applyAlignment="1">
      <alignment horizontal="center"/>
    </xf>
    <xf numFmtId="10" fontId="8" fillId="34" borderId="27" xfId="54" applyNumberFormat="1" applyFont="1" applyFill="1" applyBorder="1" applyAlignment="1">
      <alignment horizontal="center"/>
    </xf>
    <xf numFmtId="164" fontId="8" fillId="34" borderId="27" xfId="54" applyNumberFormat="1" applyFont="1" applyFill="1" applyBorder="1" applyAlignment="1">
      <alignment horizontal="center"/>
    </xf>
    <xf numFmtId="0" fontId="0" fillId="35" borderId="27" xfId="0" applyFill="1" applyBorder="1" applyAlignment="1">
      <alignment/>
    </xf>
    <xf numFmtId="0" fontId="58" fillId="0" borderId="0" xfId="51" applyFont="1" applyFill="1" applyBorder="1">
      <alignment/>
      <protection/>
    </xf>
    <xf numFmtId="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/>
    </xf>
    <xf numFmtId="49" fontId="0" fillId="0" borderId="0" xfId="0" applyNumberFormat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3" fontId="8" fillId="0" borderId="0" xfId="0" applyNumberFormat="1" applyFont="1" applyFill="1" applyBorder="1" applyAlignment="1">
      <alignment/>
    </xf>
    <xf numFmtId="10" fontId="6" fillId="0" borderId="0" xfId="51" applyNumberFormat="1" applyFont="1" applyFill="1" applyBorder="1" applyAlignment="1">
      <alignment/>
      <protection/>
    </xf>
    <xf numFmtId="43" fontId="57" fillId="0" borderId="0" xfId="46" applyFont="1" applyFill="1" applyBorder="1" applyAlignment="1">
      <alignment/>
    </xf>
    <xf numFmtId="43" fontId="58" fillId="0" borderId="0" xfId="46" applyFont="1" applyFill="1" applyBorder="1" applyAlignment="1">
      <alignment/>
    </xf>
    <xf numFmtId="43" fontId="15" fillId="0" borderId="0" xfId="46" applyFont="1" applyFill="1" applyBorder="1" applyAlignment="1">
      <alignment/>
    </xf>
    <xf numFmtId="43" fontId="58" fillId="0" borderId="0" xfId="46" applyFont="1" applyFill="1" applyBorder="1" applyAlignment="1">
      <alignment/>
    </xf>
    <xf numFmtId="168" fontId="58" fillId="0" borderId="0" xfId="46" applyNumberFormat="1" applyFont="1" applyFill="1" applyBorder="1" applyAlignment="1">
      <alignment/>
    </xf>
    <xf numFmtId="43" fontId="58" fillId="0" borderId="0" xfId="46" applyNumberFormat="1" applyFont="1" applyFill="1" applyBorder="1" applyAlignment="1">
      <alignment/>
    </xf>
    <xf numFmtId="168" fontId="58" fillId="0" borderId="0" xfId="46" applyNumberFormat="1" applyFont="1" applyFill="1" applyBorder="1" applyAlignment="1">
      <alignment/>
    </xf>
    <xf numFmtId="0" fontId="10" fillId="0" borderId="41" xfId="51" applyNumberFormat="1" applyFont="1" applyFill="1" applyBorder="1" applyAlignment="1">
      <alignment horizontal="center"/>
      <protection/>
    </xf>
    <xf numFmtId="3" fontId="10" fillId="0" borderId="20" xfId="51" applyNumberFormat="1" applyFont="1" applyFill="1" applyBorder="1" applyAlignment="1">
      <alignment horizontal="center"/>
      <protection/>
    </xf>
    <xf numFmtId="2" fontId="10" fillId="0" borderId="29" xfId="51" applyNumberFormat="1" applyFont="1" applyFill="1" applyBorder="1" applyAlignment="1">
      <alignment horizontal="center"/>
      <protection/>
    </xf>
    <xf numFmtId="4" fontId="10" fillId="0" borderId="20" xfId="51" applyNumberFormat="1" applyFont="1" applyFill="1" applyBorder="1">
      <alignment/>
      <protection/>
    </xf>
    <xf numFmtId="3" fontId="10" fillId="0" borderId="20" xfId="51" applyNumberFormat="1" applyFont="1" applyFill="1" applyBorder="1">
      <alignment/>
      <protection/>
    </xf>
    <xf numFmtId="165" fontId="10" fillId="0" borderId="20" xfId="51" applyNumberFormat="1" applyFont="1" applyFill="1" applyBorder="1">
      <alignment/>
      <protection/>
    </xf>
    <xf numFmtId="9" fontId="10" fillId="0" borderId="20" xfId="54" applyNumberFormat="1" applyFont="1" applyFill="1" applyBorder="1" applyAlignment="1">
      <alignment horizontal="center"/>
    </xf>
    <xf numFmtId="0" fontId="10" fillId="0" borderId="42" xfId="51" applyNumberFormat="1" applyFont="1" applyFill="1" applyBorder="1" applyAlignment="1">
      <alignment horizontal="center"/>
      <protection/>
    </xf>
    <xf numFmtId="3" fontId="10" fillId="0" borderId="43" xfId="51" applyNumberFormat="1" applyFont="1" applyFill="1" applyBorder="1" applyAlignment="1">
      <alignment horizontal="center"/>
      <protection/>
    </xf>
    <xf numFmtId="2" fontId="10" fillId="0" borderId="44" xfId="51" applyNumberFormat="1" applyFont="1" applyFill="1" applyBorder="1" applyAlignment="1">
      <alignment horizontal="center"/>
      <protection/>
    </xf>
    <xf numFmtId="4" fontId="10" fillId="0" borderId="43" xfId="51" applyNumberFormat="1" applyFont="1" applyFill="1" applyBorder="1">
      <alignment/>
      <protection/>
    </xf>
    <xf numFmtId="3" fontId="10" fillId="0" borderId="43" xfId="51" applyNumberFormat="1" applyFont="1" applyFill="1" applyBorder="1">
      <alignment/>
      <protection/>
    </xf>
    <xf numFmtId="165" fontId="10" fillId="0" borderId="43" xfId="51" applyNumberFormat="1" applyFont="1" applyFill="1" applyBorder="1">
      <alignment/>
      <protection/>
    </xf>
    <xf numFmtId="9" fontId="10" fillId="0" borderId="43" xfId="54" applyNumberFormat="1" applyFont="1" applyFill="1" applyBorder="1" applyAlignment="1">
      <alignment horizontal="center"/>
    </xf>
    <xf numFmtId="10" fontId="10" fillId="0" borderId="43" xfId="54" applyNumberFormat="1" applyFont="1" applyFill="1" applyBorder="1" applyAlignment="1">
      <alignment horizontal="center"/>
    </xf>
    <xf numFmtId="169" fontId="10" fillId="0" borderId="43" xfId="54" applyNumberFormat="1" applyFont="1" applyFill="1" applyBorder="1" applyAlignment="1">
      <alignment horizontal="center"/>
    </xf>
    <xf numFmtId="170" fontId="10" fillId="0" borderId="20" xfId="54" applyNumberFormat="1" applyFont="1" applyFill="1" applyBorder="1" applyAlignment="1">
      <alignment horizontal="center"/>
    </xf>
    <xf numFmtId="171" fontId="10" fillId="0" borderId="20" xfId="54" applyNumberFormat="1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9" fillId="33" borderId="28" xfId="51" applyFont="1" applyFill="1" applyBorder="1" applyAlignment="1">
      <alignment horizontal="center" vertical="center" wrapText="1"/>
      <protection/>
    </xf>
    <xf numFmtId="0" fontId="9" fillId="33" borderId="12" xfId="51" applyFont="1" applyFill="1" applyBorder="1" applyAlignment="1">
      <alignment horizontal="center" vertical="center" wrapText="1"/>
      <protection/>
    </xf>
    <xf numFmtId="0" fontId="9" fillId="33" borderId="20" xfId="51" applyFont="1" applyFill="1" applyBorder="1" applyAlignment="1">
      <alignment horizontal="center" vertical="center" wrapText="1"/>
      <protection/>
    </xf>
    <xf numFmtId="0" fontId="9" fillId="33" borderId="28" xfId="51" applyFont="1" applyFill="1" applyBorder="1" applyAlignment="1">
      <alignment horizontal="center" vertical="center"/>
      <protection/>
    </xf>
    <xf numFmtId="0" fontId="9" fillId="33" borderId="12" xfId="51" applyFont="1" applyFill="1" applyBorder="1" applyAlignment="1">
      <alignment horizontal="center" vertical="center"/>
      <protection/>
    </xf>
    <xf numFmtId="0" fontId="9" fillId="33" borderId="20" xfId="51" applyFont="1" applyFill="1" applyBorder="1" applyAlignment="1">
      <alignment horizontal="center" vertical="center"/>
      <protection/>
    </xf>
    <xf numFmtId="0" fontId="9" fillId="33" borderId="46" xfId="51" applyFont="1" applyFill="1" applyBorder="1" applyAlignment="1">
      <alignment horizontal="center" vertical="center" wrapText="1"/>
      <protection/>
    </xf>
    <xf numFmtId="0" fontId="9" fillId="33" borderId="48" xfId="51" applyFont="1" applyFill="1" applyBorder="1" applyAlignment="1">
      <alignment horizontal="center" vertical="center" wrapText="1"/>
      <protection/>
    </xf>
    <xf numFmtId="0" fontId="9" fillId="33" borderId="41" xfId="51" applyFont="1" applyFill="1" applyBorder="1" applyAlignment="1">
      <alignment horizontal="center" vertical="center" wrapText="1"/>
      <protection/>
    </xf>
    <xf numFmtId="9" fontId="9" fillId="33" borderId="45" xfId="51" applyNumberFormat="1" applyFont="1" applyFill="1" applyBorder="1" applyAlignment="1">
      <alignment horizontal="center" vertical="center" wrapText="1"/>
      <protection/>
    </xf>
    <xf numFmtId="9" fontId="9" fillId="33" borderId="30" xfId="51" applyNumberFormat="1" applyFont="1" applyFill="1" applyBorder="1" applyAlignment="1">
      <alignment horizontal="center" vertical="center" wrapText="1"/>
      <protection/>
    </xf>
    <xf numFmtId="0" fontId="4" fillId="0" borderId="0" xfId="51" applyFont="1" applyFill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GRAFIC0noviembre22006" xfId="51"/>
    <cellStyle name="Notas" xfId="52"/>
    <cellStyle name="Percent" xfId="53"/>
    <cellStyle name="Porcentaje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5</xdr:row>
      <xdr:rowOff>142875</xdr:rowOff>
    </xdr:from>
    <xdr:to>
      <xdr:col>11</xdr:col>
      <xdr:colOff>409575</xdr:colOff>
      <xdr:row>15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1095375"/>
          <a:ext cx="56959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438150</xdr:colOff>
      <xdr:row>3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43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438150</xdr:colOff>
      <xdr:row>3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43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C33:E55"/>
  <sheetViews>
    <sheetView showGridLines="0" tabSelected="1" zoomScalePageLayoutView="0" workbookViewId="0" topLeftCell="A1">
      <selection activeCell="E6" sqref="E6"/>
    </sheetView>
  </sheetViews>
  <sheetFormatPr defaultColWidth="11.421875" defaultRowHeight="15"/>
  <cols>
    <col min="1" max="4" width="11.421875" style="1" customWidth="1"/>
    <col min="5" max="5" width="11.8515625" style="1" bestFit="1" customWidth="1"/>
    <col min="6" max="16384" width="11.421875" style="1" customWidth="1"/>
  </cols>
  <sheetData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33" ht="15">
      <c r="C33" s="1">
        <v>5</v>
      </c>
    </row>
    <row r="46" ht="15">
      <c r="E46" s="1">
        <v>12000</v>
      </c>
    </row>
    <row r="48" ht="15">
      <c r="E48" s="1">
        <f>+E47*0.128456563</f>
        <v>0</v>
      </c>
    </row>
    <row r="55" ht="15">
      <c r="E55" s="1">
        <f>+E54*0.128456563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B3:H16"/>
  <sheetViews>
    <sheetView zoomScalePageLayoutView="0" workbookViewId="0" topLeftCell="A1">
      <selection activeCell="F19" sqref="F19"/>
    </sheetView>
  </sheetViews>
  <sheetFormatPr defaultColWidth="11.421875" defaultRowHeight="15"/>
  <sheetData>
    <row r="3" spans="2:3" ht="15">
      <c r="B3" t="s">
        <v>44</v>
      </c>
      <c r="C3" s="100" t="s">
        <v>45</v>
      </c>
    </row>
    <row r="4" spans="2:4" ht="15">
      <c r="B4" t="s">
        <v>46</v>
      </c>
      <c r="C4" s="100" t="s">
        <v>62</v>
      </c>
      <c r="D4" t="str">
        <f>IF(OR(C4="m",C4="M"),"Señor","Señorita")</f>
        <v>Señor</v>
      </c>
    </row>
    <row r="5" spans="2:3" ht="15">
      <c r="B5" t="s">
        <v>47</v>
      </c>
      <c r="C5" t="s">
        <v>48</v>
      </c>
    </row>
    <row r="6" spans="2:3" ht="15">
      <c r="B6" t="s">
        <v>49</v>
      </c>
      <c r="C6" t="s">
        <v>65</v>
      </c>
    </row>
    <row r="8" ht="15.75" thickBot="1"/>
    <row r="9" spans="2:8" ht="15.75" thickBot="1">
      <c r="B9" s="148" t="s">
        <v>50</v>
      </c>
      <c r="C9" s="149"/>
      <c r="D9" s="101"/>
      <c r="E9" s="150" t="s">
        <v>51</v>
      </c>
      <c r="F9" s="151"/>
      <c r="H9" s="102" t="s">
        <v>52</v>
      </c>
    </row>
    <row r="10" spans="2:8" ht="15.75" thickBot="1">
      <c r="B10" s="103" t="s">
        <v>44</v>
      </c>
      <c r="C10" s="104" t="s">
        <v>53</v>
      </c>
      <c r="D10" s="105"/>
      <c r="E10" s="106" t="s">
        <v>44</v>
      </c>
      <c r="F10" s="107" t="s">
        <v>53</v>
      </c>
      <c r="G10" s="108"/>
      <c r="H10" s="106" t="str">
        <f>+IF(AND(E15=1,F15=1),"Dude","Invitado")</f>
        <v>Invitado</v>
      </c>
    </row>
    <row r="11" spans="2:6" ht="15.75" thickBot="1">
      <c r="B11" s="109" t="s">
        <v>54</v>
      </c>
      <c r="C11" s="110">
        <v>123</v>
      </c>
      <c r="D11" s="105"/>
      <c r="E11" s="111" t="str">
        <f>+C3</f>
        <v>ACCIONISTA</v>
      </c>
      <c r="F11" s="107" t="s">
        <v>55</v>
      </c>
    </row>
    <row r="12" spans="2:6" ht="15">
      <c r="B12" s="112" t="s">
        <v>56</v>
      </c>
      <c r="C12" s="113">
        <v>123</v>
      </c>
      <c r="D12" s="105"/>
      <c r="E12" s="105"/>
      <c r="F12" s="105"/>
    </row>
    <row r="13" spans="2:6" ht="15.75" thickBot="1">
      <c r="B13" s="112" t="s">
        <v>57</v>
      </c>
      <c r="C13" s="113">
        <v>123</v>
      </c>
      <c r="D13" s="105"/>
      <c r="E13" s="105"/>
      <c r="F13" s="105"/>
    </row>
    <row r="14" spans="2:6" ht="15.75" thickBot="1">
      <c r="B14" s="114" t="s">
        <v>58</v>
      </c>
      <c r="C14" s="115">
        <v>456</v>
      </c>
      <c r="D14" s="105"/>
      <c r="E14" s="148" t="s">
        <v>59</v>
      </c>
      <c r="F14" s="149"/>
    </row>
    <row r="15" spans="2:6" ht="15.75" thickBot="1">
      <c r="B15" s="116" t="s">
        <v>60</v>
      </c>
      <c r="C15" s="117">
        <v>456</v>
      </c>
      <c r="D15" s="105"/>
      <c r="E15" s="118" t="str">
        <f>IF(ISERROR(MATCH(E11,B11:B16,0)),"Intruso",1)</f>
        <v>Intruso</v>
      </c>
      <c r="F15" s="107" t="str">
        <f>IF(E15="Intruso","Intruso",IF(VLOOKUP(E11,B11:C16,2,0)=F11*1,E15,"No es"))</f>
        <v>Intruso</v>
      </c>
    </row>
    <row r="16" spans="2:4" ht="15.75" thickBot="1">
      <c r="B16" s="119" t="s">
        <v>61</v>
      </c>
      <c r="C16" s="120">
        <v>456</v>
      </c>
      <c r="D16" s="105"/>
    </row>
  </sheetData>
  <sheetProtection/>
  <mergeCells count="3">
    <mergeCell ref="B9:C9"/>
    <mergeCell ref="E9:F9"/>
    <mergeCell ref="E14:F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B6:L56"/>
  <sheetViews>
    <sheetView showGridLines="0" zoomScalePageLayoutView="0" workbookViewId="0" topLeftCell="A47">
      <selection activeCell="E46" sqref="E46"/>
    </sheetView>
  </sheetViews>
  <sheetFormatPr defaultColWidth="11.421875" defaultRowHeight="15"/>
  <cols>
    <col min="2" max="5" width="17.140625" style="0" customWidth="1"/>
    <col min="6" max="6" width="19.421875" style="0" customWidth="1"/>
    <col min="7" max="8" width="21.8515625" style="0" customWidth="1"/>
    <col min="9" max="12" width="17.140625" style="0" customWidth="1"/>
  </cols>
  <sheetData>
    <row r="6" spans="2:12" ht="23.25">
      <c r="B6" s="163" t="s">
        <v>0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</row>
    <row r="7" spans="2:12" ht="15.75">
      <c r="B7" s="2"/>
      <c r="C7" s="3"/>
      <c r="D7" s="3"/>
      <c r="E7" s="4"/>
      <c r="F7" s="4"/>
      <c r="G7" s="4"/>
      <c r="H7" s="4"/>
      <c r="I7" s="5"/>
      <c r="J7" s="4"/>
      <c r="K7" s="6"/>
      <c r="L7" s="5"/>
    </row>
    <row r="8" spans="2:12" ht="15.75" thickBot="1">
      <c r="B8" s="3"/>
      <c r="C8" s="7"/>
      <c r="D8" s="7"/>
      <c r="E8" s="7"/>
      <c r="F8" s="7"/>
      <c r="G8" s="7"/>
      <c r="H8" s="7"/>
      <c r="I8" s="7"/>
      <c r="J8" s="7"/>
      <c r="K8" s="7"/>
      <c r="L8" s="7"/>
    </row>
    <row r="9" spans="2:12" ht="37.5" customHeight="1" thickBot="1">
      <c r="B9" s="155" t="s">
        <v>1</v>
      </c>
      <c r="C9" s="152" t="s">
        <v>2</v>
      </c>
      <c r="D9" s="158" t="s">
        <v>3</v>
      </c>
      <c r="E9" s="152" t="s">
        <v>4</v>
      </c>
      <c r="F9" s="152" t="s">
        <v>5</v>
      </c>
      <c r="G9" s="161" t="s">
        <v>6</v>
      </c>
      <c r="H9" s="162"/>
      <c r="I9" s="152" t="s">
        <v>7</v>
      </c>
      <c r="J9" s="152" t="s">
        <v>8</v>
      </c>
      <c r="K9" s="152" t="s">
        <v>9</v>
      </c>
      <c r="L9" s="152" t="s">
        <v>10</v>
      </c>
    </row>
    <row r="10" spans="2:12" ht="15">
      <c r="B10" s="156"/>
      <c r="C10" s="153"/>
      <c r="D10" s="159"/>
      <c r="E10" s="153"/>
      <c r="F10" s="153"/>
      <c r="G10" s="8">
        <v>0.05</v>
      </c>
      <c r="H10" s="9">
        <v>0.5</v>
      </c>
      <c r="I10" s="153"/>
      <c r="J10" s="153"/>
      <c r="K10" s="153"/>
      <c r="L10" s="153"/>
    </row>
    <row r="11" spans="2:12" ht="75.75" customHeight="1" thickBot="1">
      <c r="B11" s="156"/>
      <c r="C11" s="153"/>
      <c r="D11" s="159"/>
      <c r="E11" s="154"/>
      <c r="F11" s="153"/>
      <c r="G11" s="10" t="s">
        <v>11</v>
      </c>
      <c r="H11" s="10" t="s">
        <v>12</v>
      </c>
      <c r="I11" s="153"/>
      <c r="J11" s="153"/>
      <c r="K11" s="153"/>
      <c r="L11" s="153"/>
    </row>
    <row r="12" spans="2:12" ht="15">
      <c r="B12" s="11">
        <v>2003</v>
      </c>
      <c r="C12" s="12">
        <v>205000000</v>
      </c>
      <c r="D12" s="13">
        <v>1.1</v>
      </c>
      <c r="E12" s="14">
        <f aca="true" t="shared" si="0" ref="E12:E21">+C12*D12</f>
        <v>225500000.00000003</v>
      </c>
      <c r="F12" s="15">
        <v>18268787</v>
      </c>
      <c r="G12" s="15">
        <f aca="true" t="shared" si="1" ref="G12:G21">E12*$G$10</f>
        <v>11275000.000000002</v>
      </c>
      <c r="H12" s="16">
        <f>F12*$H$10</f>
        <v>9134393.5</v>
      </c>
      <c r="I12" s="16">
        <f>+H12</f>
        <v>9134393.5</v>
      </c>
      <c r="J12" s="17">
        <f>I12/F12</f>
        <v>0.5</v>
      </c>
      <c r="K12" s="18">
        <v>0.05</v>
      </c>
      <c r="L12" s="19">
        <f aca="true" t="shared" si="2" ref="L12:L17">+G12/C12</f>
        <v>0.05500000000000001</v>
      </c>
    </row>
    <row r="13" spans="2:12" ht="15">
      <c r="B13" s="20">
        <v>2004</v>
      </c>
      <c r="C13" s="21">
        <v>218000000</v>
      </c>
      <c r="D13" s="22">
        <v>1.1</v>
      </c>
      <c r="E13" s="23">
        <f t="shared" si="0"/>
        <v>239800000.00000003</v>
      </c>
      <c r="F13" s="24">
        <v>24793743</v>
      </c>
      <c r="G13" s="24">
        <f t="shared" si="1"/>
        <v>11990000.000000002</v>
      </c>
      <c r="H13" s="25">
        <f aca="true" t="shared" si="3" ref="H13:H21">F13*$H$10</f>
        <v>12396871.5</v>
      </c>
      <c r="I13" s="25">
        <f>+G13</f>
        <v>11990000.000000002</v>
      </c>
      <c r="J13" s="26">
        <f aca="true" t="shared" si="4" ref="J13:J32">I13/F13</f>
        <v>0.48358975084963984</v>
      </c>
      <c r="K13" s="27">
        <v>0.05</v>
      </c>
      <c r="L13" s="28">
        <f t="shared" si="2"/>
        <v>0.05500000000000001</v>
      </c>
    </row>
    <row r="14" spans="2:12" ht="15">
      <c r="B14" s="20">
        <v>2005</v>
      </c>
      <c r="C14" s="21">
        <v>241980000</v>
      </c>
      <c r="D14" s="22">
        <v>1.1</v>
      </c>
      <c r="E14" s="23">
        <f t="shared" si="0"/>
        <v>266178000.00000003</v>
      </c>
      <c r="F14" s="24">
        <v>27127826</v>
      </c>
      <c r="G14" s="24">
        <f t="shared" si="1"/>
        <v>13308900.000000002</v>
      </c>
      <c r="H14" s="25">
        <f t="shared" si="3"/>
        <v>13563913</v>
      </c>
      <c r="I14" s="25">
        <f>+G14</f>
        <v>13308900.000000002</v>
      </c>
      <c r="J14" s="26">
        <f t="shared" si="4"/>
        <v>0.49059957845497837</v>
      </c>
      <c r="K14" s="27">
        <v>0.05</v>
      </c>
      <c r="L14" s="28">
        <f t="shared" si="2"/>
        <v>0.05500000000000001</v>
      </c>
    </row>
    <row r="15" spans="2:12" ht="15">
      <c r="B15" s="20">
        <v>2006</v>
      </c>
      <c r="C15" s="21">
        <v>258360000</v>
      </c>
      <c r="D15" s="22">
        <v>1.1</v>
      </c>
      <c r="E15" s="23">
        <f t="shared" si="0"/>
        <v>284196000</v>
      </c>
      <c r="F15" s="24">
        <v>79972754.4</v>
      </c>
      <c r="G15" s="24">
        <f t="shared" si="1"/>
        <v>14209800</v>
      </c>
      <c r="H15" s="25">
        <f t="shared" si="3"/>
        <v>39986377.2</v>
      </c>
      <c r="I15" s="25">
        <v>28419600</v>
      </c>
      <c r="J15" s="26">
        <f t="shared" si="4"/>
        <v>0.35536602700781805</v>
      </c>
      <c r="K15" s="27">
        <v>0.1</v>
      </c>
      <c r="L15" s="28">
        <f t="shared" si="2"/>
        <v>0.055</v>
      </c>
    </row>
    <row r="16" spans="2:12" ht="15">
      <c r="B16" s="20">
        <v>2007</v>
      </c>
      <c r="C16" s="21">
        <v>305128115</v>
      </c>
      <c r="D16" s="22">
        <v>1.1</v>
      </c>
      <c r="E16" s="23">
        <f t="shared" si="0"/>
        <v>335640926.5</v>
      </c>
      <c r="F16" s="24">
        <v>114345493</v>
      </c>
      <c r="G16" s="24">
        <f t="shared" si="1"/>
        <v>16782046.325</v>
      </c>
      <c r="H16" s="25">
        <f t="shared" si="3"/>
        <v>57172746.5</v>
      </c>
      <c r="I16" s="25">
        <v>40289899</v>
      </c>
      <c r="J16" s="26">
        <f t="shared" si="4"/>
        <v>0.3523523135275651</v>
      </c>
      <c r="K16" s="27">
        <f>+G16/E16</f>
        <v>0.049999999999999996</v>
      </c>
      <c r="L16" s="28">
        <f t="shared" si="2"/>
        <v>0.055</v>
      </c>
    </row>
    <row r="17" spans="2:12" ht="15">
      <c r="B17" s="20">
        <v>2008</v>
      </c>
      <c r="C17" s="21">
        <v>377680455</v>
      </c>
      <c r="D17" s="22">
        <v>1.1</v>
      </c>
      <c r="E17" s="23">
        <f t="shared" si="0"/>
        <v>415448500.50000006</v>
      </c>
      <c r="F17" s="24">
        <v>72400381</v>
      </c>
      <c r="G17" s="24">
        <f t="shared" si="1"/>
        <v>20772425.025000006</v>
      </c>
      <c r="H17" s="25">
        <f t="shared" si="3"/>
        <v>36200190.5</v>
      </c>
      <c r="I17" s="25">
        <v>20772425</v>
      </c>
      <c r="J17" s="26">
        <f t="shared" si="4"/>
        <v>0.28691043766744817</v>
      </c>
      <c r="K17" s="27">
        <v>0.05</v>
      </c>
      <c r="L17" s="28">
        <f t="shared" si="2"/>
        <v>0.055000000000000014</v>
      </c>
    </row>
    <row r="18" spans="2:12" ht="15">
      <c r="B18" s="20">
        <v>2009</v>
      </c>
      <c r="C18" s="21">
        <v>424816167</v>
      </c>
      <c r="D18" s="22">
        <v>1.1</v>
      </c>
      <c r="E18" s="23">
        <f t="shared" si="0"/>
        <v>467297783.70000005</v>
      </c>
      <c r="F18" s="24">
        <v>90452887</v>
      </c>
      <c r="G18" s="24">
        <f t="shared" si="1"/>
        <v>23364889.185000002</v>
      </c>
      <c r="H18" s="25">
        <f t="shared" si="3"/>
        <v>45226443.5</v>
      </c>
      <c r="I18" s="25">
        <v>28037867</v>
      </c>
      <c r="J18" s="26">
        <f t="shared" si="4"/>
        <v>0.30997205208054884</v>
      </c>
      <c r="K18" s="27">
        <v>0.06</v>
      </c>
      <c r="L18" s="28">
        <v>0.066</v>
      </c>
    </row>
    <row r="19" spans="2:12" ht="15">
      <c r="B19" s="20">
        <v>2010</v>
      </c>
      <c r="C19" s="21">
        <v>482691963</v>
      </c>
      <c r="D19" s="22">
        <v>1.1</v>
      </c>
      <c r="E19" s="23">
        <f t="shared" si="0"/>
        <v>530961159.3000001</v>
      </c>
      <c r="F19" s="24">
        <v>124528171</v>
      </c>
      <c r="G19" s="24">
        <f t="shared" si="1"/>
        <v>26548057.965000004</v>
      </c>
      <c r="H19" s="25">
        <f t="shared" si="3"/>
        <v>62264085.5</v>
      </c>
      <c r="I19" s="25">
        <v>31857670</v>
      </c>
      <c r="J19" s="26">
        <f t="shared" si="4"/>
        <v>0.2558270128290891</v>
      </c>
      <c r="K19" s="27">
        <v>0.06</v>
      </c>
      <c r="L19" s="28">
        <v>0.066</v>
      </c>
    </row>
    <row r="20" spans="2:12" ht="15">
      <c r="B20" s="20">
        <v>2011</v>
      </c>
      <c r="C20" s="21">
        <v>698402606</v>
      </c>
      <c r="D20" s="22">
        <v>1</v>
      </c>
      <c r="E20" s="23">
        <f t="shared" si="0"/>
        <v>698402606</v>
      </c>
      <c r="F20" s="24">
        <v>146736476</v>
      </c>
      <c r="G20" s="24">
        <f t="shared" si="1"/>
        <v>34920130.300000004</v>
      </c>
      <c r="H20" s="25">
        <f t="shared" si="3"/>
        <v>73368238</v>
      </c>
      <c r="I20" s="25">
        <v>41904156</v>
      </c>
      <c r="J20" s="26">
        <f t="shared" si="4"/>
        <v>0.28557422900083823</v>
      </c>
      <c r="K20" s="27">
        <v>0.06</v>
      </c>
      <c r="L20" s="28">
        <v>0.06</v>
      </c>
    </row>
    <row r="21" spans="2:12" ht="15.75" thickBot="1">
      <c r="B21" s="29">
        <v>2012</v>
      </c>
      <c r="C21" s="30">
        <v>803234873</v>
      </c>
      <c r="D21" s="31">
        <v>1</v>
      </c>
      <c r="E21" s="32">
        <f t="shared" si="0"/>
        <v>803234873</v>
      </c>
      <c r="F21" s="33">
        <v>158285551.96</v>
      </c>
      <c r="G21" s="33">
        <f t="shared" si="1"/>
        <v>40161743.65</v>
      </c>
      <c r="H21" s="34">
        <f t="shared" si="3"/>
        <v>79142775.98</v>
      </c>
      <c r="I21" s="34">
        <v>48194092</v>
      </c>
      <c r="J21" s="35">
        <f t="shared" si="4"/>
        <v>0.30447562271620987</v>
      </c>
      <c r="K21" s="36">
        <v>0.06</v>
      </c>
      <c r="L21" s="37">
        <v>0.06</v>
      </c>
    </row>
    <row r="22" spans="2:12" ht="15">
      <c r="B22" s="71"/>
      <c r="C22" s="72"/>
      <c r="D22" s="73"/>
      <c r="E22" s="74"/>
      <c r="F22" s="75"/>
      <c r="G22" s="75"/>
      <c r="H22" s="76"/>
      <c r="I22" s="76"/>
      <c r="J22" s="77"/>
      <c r="K22" s="78"/>
      <c r="L22" s="79"/>
    </row>
    <row r="23" spans="2:12" s="98" customFormat="1" ht="15">
      <c r="B23" s="89"/>
      <c r="C23" s="90"/>
      <c r="D23" s="91"/>
      <c r="E23" s="92"/>
      <c r="F23" s="93"/>
      <c r="G23" s="93"/>
      <c r="H23" s="94"/>
      <c r="I23" s="94"/>
      <c r="J23" s="95"/>
      <c r="K23" s="96"/>
      <c r="L23" s="97"/>
    </row>
    <row r="24" spans="2:12" ht="15.75" thickBot="1">
      <c r="B24" s="80"/>
      <c r="C24" s="81"/>
      <c r="D24" s="82"/>
      <c r="E24" s="83"/>
      <c r="F24" s="84"/>
      <c r="G24" s="84"/>
      <c r="H24" s="85"/>
      <c r="I24" s="85"/>
      <c r="J24" s="86"/>
      <c r="K24" s="87"/>
      <c r="L24" s="88"/>
    </row>
    <row r="25" spans="2:12" ht="46.5" customHeight="1" thickBot="1">
      <c r="B25" s="155" t="s">
        <v>1</v>
      </c>
      <c r="C25" s="152" t="s">
        <v>2</v>
      </c>
      <c r="D25" s="158" t="s">
        <v>3</v>
      </c>
      <c r="E25" s="152" t="s">
        <v>4</v>
      </c>
      <c r="F25" s="152" t="s">
        <v>5</v>
      </c>
      <c r="G25" s="161" t="s">
        <v>6</v>
      </c>
      <c r="H25" s="162"/>
      <c r="I25" s="152" t="s">
        <v>7</v>
      </c>
      <c r="J25" s="152" t="s">
        <v>8</v>
      </c>
      <c r="K25" s="152" t="s">
        <v>9</v>
      </c>
      <c r="L25" s="152" t="s">
        <v>13</v>
      </c>
    </row>
    <row r="26" spans="2:12" ht="15">
      <c r="B26" s="156"/>
      <c r="C26" s="153"/>
      <c r="D26" s="159"/>
      <c r="E26" s="153"/>
      <c r="F26" s="153"/>
      <c r="G26" s="8">
        <v>0.05</v>
      </c>
      <c r="H26" s="9">
        <v>0.6</v>
      </c>
      <c r="I26" s="153"/>
      <c r="J26" s="153"/>
      <c r="K26" s="153"/>
      <c r="L26" s="153"/>
    </row>
    <row r="27" spans="2:12" ht="75.75" customHeight="1" thickBot="1">
      <c r="B27" s="157"/>
      <c r="C27" s="154"/>
      <c r="D27" s="160"/>
      <c r="E27" s="154"/>
      <c r="F27" s="154"/>
      <c r="G27" s="38" t="s">
        <v>11</v>
      </c>
      <c r="H27" s="38" t="s">
        <v>14</v>
      </c>
      <c r="I27" s="154"/>
      <c r="J27" s="154"/>
      <c r="K27" s="154"/>
      <c r="L27" s="154"/>
    </row>
    <row r="28" spans="2:12" ht="15">
      <c r="B28" s="39">
        <v>2013</v>
      </c>
      <c r="C28" s="40">
        <v>945227102</v>
      </c>
      <c r="D28" s="41">
        <v>1</v>
      </c>
      <c r="E28" s="42">
        <f>+C28*D28</f>
        <v>945227102</v>
      </c>
      <c r="F28" s="43">
        <v>92996130.8</v>
      </c>
      <c r="G28" s="43">
        <f>E28*$G$26</f>
        <v>47261355.1</v>
      </c>
      <c r="H28" s="44">
        <f>F28*$H$26</f>
        <v>55797678.48</v>
      </c>
      <c r="I28" s="44">
        <f>+H28</f>
        <v>55797678.48</v>
      </c>
      <c r="J28" s="45">
        <f t="shared" si="4"/>
        <v>0.6</v>
      </c>
      <c r="K28" s="46">
        <f>I28/C28</f>
        <v>0.05903097611350547</v>
      </c>
      <c r="L28" s="47">
        <f>K28</f>
        <v>0.05903097611350547</v>
      </c>
    </row>
    <row r="29" spans="2:12" ht="15">
      <c r="B29" s="39">
        <v>2014</v>
      </c>
      <c r="C29" s="40">
        <v>1014326324</v>
      </c>
      <c r="D29" s="41">
        <v>1</v>
      </c>
      <c r="E29" s="42">
        <f>+C29*D29</f>
        <v>1014326324</v>
      </c>
      <c r="F29" s="43">
        <v>117973036.19</v>
      </c>
      <c r="G29" s="43">
        <f>E29*$G$26</f>
        <v>50716316.2</v>
      </c>
      <c r="H29" s="44">
        <f>F29*$H$26</f>
        <v>70783821.714</v>
      </c>
      <c r="I29" s="44">
        <v>60859579.44</v>
      </c>
      <c r="J29" s="45">
        <f t="shared" si="4"/>
        <v>0.515877029238981</v>
      </c>
      <c r="K29" s="46">
        <f>I29/C29</f>
        <v>0.06</v>
      </c>
      <c r="L29" s="47">
        <f>K29</f>
        <v>0.06</v>
      </c>
    </row>
    <row r="30" spans="2:12" ht="15" hidden="1">
      <c r="B30" s="39">
        <v>2015</v>
      </c>
      <c r="C30" s="40">
        <v>1014326324</v>
      </c>
      <c r="D30" s="41">
        <v>1</v>
      </c>
      <c r="E30" s="42">
        <v>1014326324</v>
      </c>
      <c r="F30" s="43">
        <v>145589380.93</v>
      </c>
      <c r="G30" s="43">
        <f>E30*$G$26</f>
        <v>50716316.2</v>
      </c>
      <c r="H30" s="44">
        <f>F30*$H$26</f>
        <v>87353628.558</v>
      </c>
      <c r="I30" s="44">
        <v>87353628.558</v>
      </c>
      <c r="J30" s="45">
        <f t="shared" si="4"/>
        <v>0.6</v>
      </c>
      <c r="K30" s="46">
        <f>I30/C30</f>
        <v>0.08611984771677876</v>
      </c>
      <c r="L30" s="47">
        <f>K30</f>
        <v>0.08611984771677876</v>
      </c>
    </row>
    <row r="31" spans="2:12" ht="15">
      <c r="B31" s="137">
        <v>2015</v>
      </c>
      <c r="C31" s="138">
        <v>985224370</v>
      </c>
      <c r="D31" s="139">
        <v>1</v>
      </c>
      <c r="E31" s="140">
        <v>1014326324</v>
      </c>
      <c r="F31" s="141">
        <v>145589380.93</v>
      </c>
      <c r="G31" s="141">
        <f>E31*$G$26</f>
        <v>50716316.2</v>
      </c>
      <c r="H31" s="142">
        <f>F31*$H$26</f>
        <v>87353628.558</v>
      </c>
      <c r="I31" s="142">
        <v>87353628.558</v>
      </c>
      <c r="J31" s="143">
        <f>I31/F31</f>
        <v>0.6</v>
      </c>
      <c r="K31" s="144">
        <f>I31/C31</f>
        <v>0.08866369044241161</v>
      </c>
      <c r="L31" s="145">
        <v>0.08866</v>
      </c>
    </row>
    <row r="32" spans="2:12" ht="15.75" thickBot="1">
      <c r="B32" s="130">
        <v>2016</v>
      </c>
      <c r="C32" s="131">
        <v>968687484</v>
      </c>
      <c r="D32" s="132">
        <v>1</v>
      </c>
      <c r="E32" s="133">
        <v>1014326324</v>
      </c>
      <c r="F32" s="134">
        <v>207390441.35</v>
      </c>
      <c r="G32" s="134">
        <f>E32*$G$26</f>
        <v>50716316.2</v>
      </c>
      <c r="H32" s="135">
        <f>F32*$H$26</f>
        <v>124434264.80999999</v>
      </c>
      <c r="I32" s="135">
        <v>124434264.81</v>
      </c>
      <c r="J32" s="136">
        <f t="shared" si="4"/>
        <v>0.6</v>
      </c>
      <c r="K32" s="147">
        <f>I32/C32</f>
        <v>0.1284565629940564</v>
      </c>
      <c r="L32" s="146">
        <f>+K32</f>
        <v>0.1284565629940564</v>
      </c>
    </row>
    <row r="33" spans="2:12" ht="15">
      <c r="B33" s="6"/>
      <c r="C33" s="6"/>
      <c r="D33" s="6"/>
      <c r="E33" s="48"/>
      <c r="F33" s="6"/>
      <c r="G33" s="6"/>
      <c r="H33" s="6"/>
      <c r="I33" s="6"/>
      <c r="J33" s="6"/>
      <c r="K33" s="6"/>
      <c r="L33" s="6"/>
    </row>
    <row r="34" spans="2:12" ht="15">
      <c r="B34" s="5"/>
      <c r="C34" s="49"/>
      <c r="D34" s="50" t="s">
        <v>15</v>
      </c>
      <c r="E34" s="50"/>
      <c r="F34" s="50"/>
      <c r="G34" s="6"/>
      <c r="H34" s="49"/>
      <c r="I34" s="50"/>
      <c r="J34" s="50"/>
      <c r="K34" s="50"/>
      <c r="L34" s="50"/>
    </row>
    <row r="35" spans="2:12" ht="15">
      <c r="B35" s="5"/>
      <c r="C35" s="51"/>
      <c r="D35" s="51"/>
      <c r="E35" s="52"/>
      <c r="F35" s="53"/>
      <c r="G35" s="5"/>
      <c r="H35" s="51"/>
      <c r="I35" s="51"/>
      <c r="J35" s="51"/>
      <c r="K35" s="51"/>
      <c r="L35" s="52"/>
    </row>
    <row r="36" spans="2:12" ht="15.75">
      <c r="B36" s="5"/>
      <c r="C36" s="54"/>
      <c r="D36" s="51"/>
      <c r="E36" s="99"/>
      <c r="F36" s="53"/>
      <c r="G36" s="5"/>
      <c r="H36" s="49"/>
      <c r="I36" s="51"/>
      <c r="J36" s="51"/>
      <c r="K36" s="51"/>
      <c r="L36" s="52"/>
    </row>
    <row r="37" spans="2:12" ht="15.75">
      <c r="B37" s="5"/>
      <c r="C37" s="54"/>
      <c r="D37" s="51"/>
      <c r="E37" s="52"/>
      <c r="F37" s="53"/>
      <c r="G37" s="5"/>
      <c r="H37" s="49"/>
      <c r="I37" s="51"/>
      <c r="J37" s="51"/>
      <c r="K37" s="51"/>
      <c r="L37" s="52"/>
    </row>
    <row r="38" spans="2:12" ht="15.75">
      <c r="B38" s="5"/>
      <c r="C38" s="54"/>
      <c r="D38" s="51"/>
      <c r="E38" s="52"/>
      <c r="F38" s="53"/>
      <c r="G38" s="5"/>
      <c r="H38" s="49"/>
      <c r="I38" s="51"/>
      <c r="J38" s="51"/>
      <c r="K38" s="51"/>
      <c r="L38" s="52"/>
    </row>
    <row r="39" spans="2:12" ht="21">
      <c r="B39" s="5"/>
      <c r="C39" s="55"/>
      <c r="D39" s="51"/>
      <c r="E39" s="52"/>
      <c r="F39" s="53"/>
      <c r="G39" s="5"/>
      <c r="H39" s="49"/>
      <c r="I39" s="51"/>
      <c r="J39" s="51"/>
      <c r="K39" s="51"/>
      <c r="L39" s="52"/>
    </row>
    <row r="40" spans="2:12" ht="21">
      <c r="B40" s="5"/>
      <c r="C40" s="56" t="s">
        <v>16</v>
      </c>
      <c r="D40" s="51"/>
      <c r="E40" s="52"/>
      <c r="F40" s="53"/>
      <c r="G40" s="5"/>
      <c r="H40" s="49"/>
      <c r="I40" s="51"/>
      <c r="J40" s="51"/>
      <c r="K40" s="51"/>
      <c r="L40" s="52"/>
    </row>
    <row r="41" spans="2:12" ht="15.75">
      <c r="B41" s="5"/>
      <c r="C41" s="54"/>
      <c r="D41" s="51"/>
      <c r="E41" s="52"/>
      <c r="F41" s="53"/>
      <c r="G41" s="5"/>
      <c r="H41" s="49"/>
      <c r="I41" s="51"/>
      <c r="J41" s="51"/>
      <c r="K41" s="51"/>
      <c r="L41" s="52"/>
    </row>
    <row r="42" spans="2:12" ht="21">
      <c r="B42" s="5"/>
      <c r="C42" s="57" t="s">
        <v>64</v>
      </c>
      <c r="D42" s="51"/>
      <c r="E42" s="52"/>
      <c r="F42" s="52"/>
      <c r="G42" s="5"/>
      <c r="H42" s="49"/>
      <c r="I42" s="51"/>
      <c r="J42" s="51"/>
      <c r="K42" s="51"/>
      <c r="L42" s="52"/>
    </row>
    <row r="43" spans="2:12" ht="15">
      <c r="B43" s="5"/>
      <c r="C43" s="49"/>
      <c r="D43" s="51"/>
      <c r="E43" s="52"/>
      <c r="F43" s="53"/>
      <c r="G43" s="5"/>
      <c r="H43" s="49"/>
      <c r="I43" s="51"/>
      <c r="J43" s="51"/>
      <c r="K43" s="51"/>
      <c r="L43" s="52"/>
    </row>
    <row r="44" spans="2:12" ht="15">
      <c r="B44" s="5"/>
      <c r="C44" s="49"/>
      <c r="D44" s="51"/>
      <c r="E44" s="52"/>
      <c r="F44" s="53"/>
      <c r="G44" s="5"/>
      <c r="H44" s="49"/>
      <c r="I44" s="51"/>
      <c r="J44" s="51"/>
      <c r="K44" s="51"/>
      <c r="L44" s="52"/>
    </row>
    <row r="45" spans="2:12" ht="18.75">
      <c r="B45" s="5"/>
      <c r="C45" s="58" t="s">
        <v>17</v>
      </c>
      <c r="D45" s="59"/>
      <c r="E45" s="60"/>
      <c r="F45" s="53"/>
      <c r="G45" s="5"/>
      <c r="H45" s="51"/>
      <c r="I45" s="51"/>
      <c r="J45" s="51"/>
      <c r="K45" s="51"/>
      <c r="L45" s="52"/>
    </row>
    <row r="46" spans="2:12" ht="19.5" thickBot="1">
      <c r="B46" s="5"/>
      <c r="C46" s="58"/>
      <c r="D46" s="59"/>
      <c r="E46" s="60"/>
      <c r="F46" s="53"/>
      <c r="G46" s="5"/>
      <c r="H46" s="51"/>
      <c r="I46" s="51"/>
      <c r="J46" s="51"/>
      <c r="K46" s="51"/>
      <c r="L46" s="52"/>
    </row>
    <row r="47" spans="2:12" ht="19.5" thickBot="1">
      <c r="B47" s="5"/>
      <c r="C47" s="59" t="s">
        <v>18</v>
      </c>
      <c r="D47" s="59"/>
      <c r="E47" s="61">
        <v>0</v>
      </c>
      <c r="F47" s="62"/>
      <c r="G47" s="5"/>
      <c r="H47" s="51"/>
      <c r="I47" s="51"/>
      <c r="J47" s="63"/>
      <c r="K47" s="51"/>
      <c r="L47" s="52"/>
    </row>
    <row r="48" spans="2:12" ht="18.75">
      <c r="B48" s="5"/>
      <c r="C48" s="59" t="s">
        <v>19</v>
      </c>
      <c r="D48" s="59"/>
      <c r="E48" s="64">
        <f>+E47*0.128456563</f>
        <v>0</v>
      </c>
      <c r="F48" s="53"/>
      <c r="G48" s="5"/>
      <c r="H48" s="51"/>
      <c r="I48" s="51"/>
      <c r="J48" s="65"/>
      <c r="K48" s="51"/>
      <c r="L48" s="52"/>
    </row>
    <row r="49" spans="2:12" ht="18.75">
      <c r="B49" s="5"/>
      <c r="C49" s="59" t="s">
        <v>20</v>
      </c>
      <c r="D49" s="59"/>
      <c r="E49" s="66">
        <f>+(E48*45.89854%)*4.1%+(E48*54.10146%)*6.8%</f>
        <v>0</v>
      </c>
      <c r="F49" s="53"/>
      <c r="G49" s="5"/>
      <c r="H49" s="51"/>
      <c r="I49" s="51"/>
      <c r="J49" s="67"/>
      <c r="K49" s="51"/>
      <c r="L49" s="52"/>
    </row>
    <row r="50" spans="2:12" ht="18.75">
      <c r="B50" s="5"/>
      <c r="C50" s="59" t="s">
        <v>21</v>
      </c>
      <c r="D50" s="59"/>
      <c r="E50" s="68">
        <f>+E48-E49</f>
        <v>0</v>
      </c>
      <c r="F50" s="53"/>
      <c r="G50" s="5"/>
      <c r="H50" s="51"/>
      <c r="I50" s="54"/>
      <c r="J50" s="67"/>
      <c r="K50" s="51"/>
      <c r="L50" s="52"/>
    </row>
    <row r="51" spans="2:12" ht="18.75">
      <c r="B51" s="5"/>
      <c r="C51" s="59"/>
      <c r="D51" s="59"/>
      <c r="E51" s="60"/>
      <c r="F51" s="53"/>
      <c r="G51" s="5"/>
      <c r="H51" s="51"/>
      <c r="I51" s="51"/>
      <c r="J51" s="52"/>
      <c r="K51" s="51"/>
      <c r="L51" s="52"/>
    </row>
    <row r="52" spans="2:12" ht="18.75">
      <c r="B52" s="5"/>
      <c r="C52" s="58" t="s">
        <v>22</v>
      </c>
      <c r="D52" s="59"/>
      <c r="E52" s="60"/>
      <c r="F52" s="53"/>
      <c r="G52" s="5"/>
      <c r="H52" s="51"/>
      <c r="I52" s="51"/>
      <c r="J52" s="52"/>
      <c r="K52" s="51"/>
      <c r="L52" s="52"/>
    </row>
    <row r="53" spans="2:12" ht="19.5" thickBot="1">
      <c r="B53" s="5"/>
      <c r="C53" s="58"/>
      <c r="D53" s="59"/>
      <c r="E53" s="60"/>
      <c r="F53" s="53"/>
      <c r="G53" s="5"/>
      <c r="H53" s="51"/>
      <c r="I53" s="51"/>
      <c r="J53" s="52"/>
      <c r="K53" s="51"/>
      <c r="L53" s="52"/>
    </row>
    <row r="54" spans="2:12" ht="19.5" thickBot="1">
      <c r="B54" s="5"/>
      <c r="C54" s="59" t="s">
        <v>18</v>
      </c>
      <c r="D54" s="59"/>
      <c r="E54" s="69">
        <v>0</v>
      </c>
      <c r="F54" s="53"/>
      <c r="G54" s="5"/>
      <c r="H54" s="51"/>
      <c r="I54" s="51"/>
      <c r="J54" s="52"/>
      <c r="K54" s="51"/>
      <c r="L54" s="52"/>
    </row>
    <row r="55" spans="2:12" ht="18.75">
      <c r="B55" s="5"/>
      <c r="C55" s="59" t="s">
        <v>19</v>
      </c>
      <c r="D55" s="59"/>
      <c r="E55" s="70">
        <f>+E54*0.128456563</f>
        <v>0</v>
      </c>
      <c r="F55" s="53"/>
      <c r="G55" s="5"/>
      <c r="H55" s="51"/>
      <c r="I55" s="51"/>
      <c r="J55" s="52"/>
      <c r="K55" s="51"/>
      <c r="L55" s="52"/>
    </row>
    <row r="56" spans="2:12" ht="18.75">
      <c r="B56" s="5"/>
      <c r="C56" s="59" t="s">
        <v>21</v>
      </c>
      <c r="D56" s="59"/>
      <c r="E56" s="68">
        <f>+E55</f>
        <v>0</v>
      </c>
      <c r="F56" s="53"/>
      <c r="G56" s="5"/>
      <c r="H56" s="51"/>
      <c r="I56" s="51"/>
      <c r="J56" s="52"/>
      <c r="K56" s="51"/>
      <c r="L56" s="52"/>
    </row>
  </sheetData>
  <sheetProtection/>
  <mergeCells count="21">
    <mergeCell ref="B6:L6"/>
    <mergeCell ref="B9:B11"/>
    <mergeCell ref="C9:C11"/>
    <mergeCell ref="D9:D11"/>
    <mergeCell ref="E9:E11"/>
    <mergeCell ref="F9:F11"/>
    <mergeCell ref="G9:H9"/>
    <mergeCell ref="I9:I11"/>
    <mergeCell ref="J9:J11"/>
    <mergeCell ref="K9:K11"/>
    <mergeCell ref="L25:L27"/>
    <mergeCell ref="L9:L11"/>
    <mergeCell ref="B25:B27"/>
    <mergeCell ref="C25:C27"/>
    <mergeCell ref="D25:D27"/>
    <mergeCell ref="E25:E27"/>
    <mergeCell ref="F25:F27"/>
    <mergeCell ref="G25:H25"/>
    <mergeCell ref="I25:I27"/>
    <mergeCell ref="J25:J27"/>
    <mergeCell ref="K25:K27"/>
  </mergeCells>
  <printOptions/>
  <pageMargins left="0.7" right="0.7" top="0.75" bottom="0.75" header="0.3" footer="0.3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B6:L56"/>
  <sheetViews>
    <sheetView showGridLines="0" zoomScalePageLayoutView="0" workbookViewId="0" topLeftCell="A32">
      <selection activeCell="E48" sqref="E48"/>
    </sheetView>
  </sheetViews>
  <sheetFormatPr defaultColWidth="11.421875" defaultRowHeight="15"/>
  <cols>
    <col min="2" max="5" width="17.140625" style="0" customWidth="1"/>
    <col min="6" max="6" width="19.421875" style="0" customWidth="1"/>
    <col min="7" max="8" width="21.8515625" style="0" customWidth="1"/>
    <col min="9" max="12" width="17.140625" style="0" customWidth="1"/>
  </cols>
  <sheetData>
    <row r="6" spans="2:12" ht="23.25">
      <c r="B6" s="163" t="s">
        <v>43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</row>
    <row r="7" spans="2:12" ht="15.75">
      <c r="B7" s="2"/>
      <c r="C7" s="3"/>
      <c r="D7" s="3"/>
      <c r="E7" s="4"/>
      <c r="F7" s="4"/>
      <c r="G7" s="4"/>
      <c r="H7" s="4"/>
      <c r="I7" s="5"/>
      <c r="J7" s="4"/>
      <c r="K7" s="6"/>
      <c r="L7" s="5"/>
    </row>
    <row r="8" spans="2:12" ht="15.75" thickBot="1">
      <c r="B8" s="3"/>
      <c r="C8" s="7"/>
      <c r="D8" s="7"/>
      <c r="E8" s="7"/>
      <c r="F8" s="7"/>
      <c r="G8" s="7"/>
      <c r="H8" s="7"/>
      <c r="I8" s="7"/>
      <c r="J8" s="7"/>
      <c r="K8" s="7"/>
      <c r="L8" s="7"/>
    </row>
    <row r="9" spans="2:12" ht="37.5" customHeight="1" thickBot="1">
      <c r="B9" s="155" t="s">
        <v>23</v>
      </c>
      <c r="C9" s="152" t="s">
        <v>24</v>
      </c>
      <c r="D9" s="158" t="s">
        <v>25</v>
      </c>
      <c r="E9" s="152" t="s">
        <v>26</v>
      </c>
      <c r="F9" s="152" t="s">
        <v>27</v>
      </c>
      <c r="G9" s="161" t="s">
        <v>32</v>
      </c>
      <c r="H9" s="162"/>
      <c r="I9" s="152" t="s">
        <v>28</v>
      </c>
      <c r="J9" s="152" t="s">
        <v>29</v>
      </c>
      <c r="K9" s="152" t="s">
        <v>30</v>
      </c>
      <c r="L9" s="152" t="s">
        <v>31</v>
      </c>
    </row>
    <row r="10" spans="2:12" ht="15">
      <c r="B10" s="156"/>
      <c r="C10" s="153"/>
      <c r="D10" s="159"/>
      <c r="E10" s="153"/>
      <c r="F10" s="153"/>
      <c r="G10" s="8">
        <v>0.05</v>
      </c>
      <c r="H10" s="9">
        <v>0.5</v>
      </c>
      <c r="I10" s="153"/>
      <c r="J10" s="153"/>
      <c r="K10" s="153"/>
      <c r="L10" s="153"/>
    </row>
    <row r="11" spans="2:12" ht="75.75" customHeight="1" thickBot="1">
      <c r="B11" s="156"/>
      <c r="C11" s="153"/>
      <c r="D11" s="159"/>
      <c r="E11" s="154"/>
      <c r="F11" s="153"/>
      <c r="G11" s="10" t="s">
        <v>33</v>
      </c>
      <c r="H11" s="10" t="s">
        <v>34</v>
      </c>
      <c r="I11" s="153"/>
      <c r="J11" s="153"/>
      <c r="K11" s="153"/>
      <c r="L11" s="153"/>
    </row>
    <row r="12" spans="2:12" ht="15">
      <c r="B12" s="11">
        <v>2003</v>
      </c>
      <c r="C12" s="12">
        <v>205000000</v>
      </c>
      <c r="D12" s="13">
        <v>1.1</v>
      </c>
      <c r="E12" s="14">
        <f aca="true" t="shared" si="0" ref="E12:E21">+C12*D12</f>
        <v>225500000.00000003</v>
      </c>
      <c r="F12" s="15">
        <v>18268787</v>
      </c>
      <c r="G12" s="15">
        <f aca="true" t="shared" si="1" ref="G12:G21">E12*$G$10</f>
        <v>11275000.000000002</v>
      </c>
      <c r="H12" s="16">
        <f>F12*$H$10</f>
        <v>9134393.5</v>
      </c>
      <c r="I12" s="16">
        <f>+H12</f>
        <v>9134393.5</v>
      </c>
      <c r="J12" s="17">
        <f>I12/F12</f>
        <v>0.5</v>
      </c>
      <c r="K12" s="18">
        <v>0.05</v>
      </c>
      <c r="L12" s="19">
        <f aca="true" t="shared" si="2" ref="L12:L17">+G12/C12</f>
        <v>0.05500000000000001</v>
      </c>
    </row>
    <row r="13" spans="2:12" ht="15">
      <c r="B13" s="20">
        <v>2004</v>
      </c>
      <c r="C13" s="21">
        <v>218000000</v>
      </c>
      <c r="D13" s="22">
        <v>1.1</v>
      </c>
      <c r="E13" s="23">
        <f t="shared" si="0"/>
        <v>239800000.00000003</v>
      </c>
      <c r="F13" s="24">
        <v>24793743</v>
      </c>
      <c r="G13" s="24">
        <f t="shared" si="1"/>
        <v>11990000.000000002</v>
      </c>
      <c r="H13" s="25">
        <f aca="true" t="shared" si="3" ref="H13:H21">F13*$H$10</f>
        <v>12396871.5</v>
      </c>
      <c r="I13" s="25">
        <f>+G13</f>
        <v>11990000.000000002</v>
      </c>
      <c r="J13" s="26">
        <f aca="true" t="shared" si="4" ref="J13:J32">I13/F13</f>
        <v>0.48358975084963984</v>
      </c>
      <c r="K13" s="27">
        <v>0.05</v>
      </c>
      <c r="L13" s="28">
        <f t="shared" si="2"/>
        <v>0.05500000000000001</v>
      </c>
    </row>
    <row r="14" spans="2:12" ht="15">
      <c r="B14" s="20">
        <v>2005</v>
      </c>
      <c r="C14" s="21">
        <v>241980000</v>
      </c>
      <c r="D14" s="22">
        <v>1.1</v>
      </c>
      <c r="E14" s="23">
        <f t="shared" si="0"/>
        <v>266178000.00000003</v>
      </c>
      <c r="F14" s="24">
        <v>27127826</v>
      </c>
      <c r="G14" s="24">
        <f t="shared" si="1"/>
        <v>13308900.000000002</v>
      </c>
      <c r="H14" s="25">
        <f t="shared" si="3"/>
        <v>13563913</v>
      </c>
      <c r="I14" s="25">
        <f>+G14</f>
        <v>13308900.000000002</v>
      </c>
      <c r="J14" s="26">
        <f t="shared" si="4"/>
        <v>0.49059957845497837</v>
      </c>
      <c r="K14" s="27">
        <v>0.05</v>
      </c>
      <c r="L14" s="28">
        <f t="shared" si="2"/>
        <v>0.05500000000000001</v>
      </c>
    </row>
    <row r="15" spans="2:12" ht="15">
      <c r="B15" s="20">
        <v>2006</v>
      </c>
      <c r="C15" s="21">
        <v>258360000</v>
      </c>
      <c r="D15" s="22">
        <v>1.1</v>
      </c>
      <c r="E15" s="23">
        <f t="shared" si="0"/>
        <v>284196000</v>
      </c>
      <c r="F15" s="24">
        <v>79972754.4</v>
      </c>
      <c r="G15" s="24">
        <f t="shared" si="1"/>
        <v>14209800</v>
      </c>
      <c r="H15" s="25">
        <f t="shared" si="3"/>
        <v>39986377.2</v>
      </c>
      <c r="I15" s="25">
        <v>28419600</v>
      </c>
      <c r="J15" s="26">
        <f t="shared" si="4"/>
        <v>0.35536602700781805</v>
      </c>
      <c r="K15" s="27">
        <v>0.1</v>
      </c>
      <c r="L15" s="28">
        <f t="shared" si="2"/>
        <v>0.055</v>
      </c>
    </row>
    <row r="16" spans="2:12" ht="15">
      <c r="B16" s="20">
        <v>2007</v>
      </c>
      <c r="C16" s="21">
        <v>305128115</v>
      </c>
      <c r="D16" s="22">
        <v>1.1</v>
      </c>
      <c r="E16" s="23">
        <f t="shared" si="0"/>
        <v>335640926.5</v>
      </c>
      <c r="F16" s="24">
        <v>114345493</v>
      </c>
      <c r="G16" s="24">
        <f t="shared" si="1"/>
        <v>16782046.325</v>
      </c>
      <c r="H16" s="25">
        <f t="shared" si="3"/>
        <v>57172746.5</v>
      </c>
      <c r="I16" s="25">
        <v>40289899</v>
      </c>
      <c r="J16" s="26">
        <f t="shared" si="4"/>
        <v>0.3523523135275651</v>
      </c>
      <c r="K16" s="27">
        <f>+G16/E16</f>
        <v>0.049999999999999996</v>
      </c>
      <c r="L16" s="28">
        <f t="shared" si="2"/>
        <v>0.055</v>
      </c>
    </row>
    <row r="17" spans="2:12" ht="15">
      <c r="B17" s="20">
        <v>2008</v>
      </c>
      <c r="C17" s="21">
        <v>377680455</v>
      </c>
      <c r="D17" s="22">
        <v>1.1</v>
      </c>
      <c r="E17" s="23">
        <f t="shared" si="0"/>
        <v>415448500.50000006</v>
      </c>
      <c r="F17" s="24">
        <v>72400381</v>
      </c>
      <c r="G17" s="24">
        <f t="shared" si="1"/>
        <v>20772425.025000006</v>
      </c>
      <c r="H17" s="25">
        <f t="shared" si="3"/>
        <v>36200190.5</v>
      </c>
      <c r="I17" s="25">
        <v>20772425</v>
      </c>
      <c r="J17" s="26">
        <f t="shared" si="4"/>
        <v>0.28691043766744817</v>
      </c>
      <c r="K17" s="27">
        <v>0.05</v>
      </c>
      <c r="L17" s="28">
        <f t="shared" si="2"/>
        <v>0.055000000000000014</v>
      </c>
    </row>
    <row r="18" spans="2:12" ht="15">
      <c r="B18" s="20">
        <v>2009</v>
      </c>
      <c r="C18" s="21">
        <v>424816167</v>
      </c>
      <c r="D18" s="22">
        <v>1.1</v>
      </c>
      <c r="E18" s="23">
        <f t="shared" si="0"/>
        <v>467297783.70000005</v>
      </c>
      <c r="F18" s="24">
        <v>90452887</v>
      </c>
      <c r="G18" s="24">
        <f t="shared" si="1"/>
        <v>23364889.185000002</v>
      </c>
      <c r="H18" s="25">
        <f t="shared" si="3"/>
        <v>45226443.5</v>
      </c>
      <c r="I18" s="25">
        <v>28037867</v>
      </c>
      <c r="J18" s="26">
        <f t="shared" si="4"/>
        <v>0.30997205208054884</v>
      </c>
      <c r="K18" s="27">
        <v>0.06</v>
      </c>
      <c r="L18" s="28">
        <v>0.066</v>
      </c>
    </row>
    <row r="19" spans="2:12" ht="15">
      <c r="B19" s="20">
        <v>2010</v>
      </c>
      <c r="C19" s="21">
        <v>482691963</v>
      </c>
      <c r="D19" s="22">
        <v>1.1</v>
      </c>
      <c r="E19" s="23">
        <f t="shared" si="0"/>
        <v>530961159.3000001</v>
      </c>
      <c r="F19" s="24">
        <v>124528171</v>
      </c>
      <c r="G19" s="24">
        <f t="shared" si="1"/>
        <v>26548057.965000004</v>
      </c>
      <c r="H19" s="25">
        <f t="shared" si="3"/>
        <v>62264085.5</v>
      </c>
      <c r="I19" s="25">
        <v>31857670</v>
      </c>
      <c r="J19" s="26">
        <f t="shared" si="4"/>
        <v>0.2558270128290891</v>
      </c>
      <c r="K19" s="27">
        <v>0.06</v>
      </c>
      <c r="L19" s="28">
        <v>0.066</v>
      </c>
    </row>
    <row r="20" spans="2:12" ht="15">
      <c r="B20" s="20">
        <v>2011</v>
      </c>
      <c r="C20" s="21">
        <v>698402606</v>
      </c>
      <c r="D20" s="22">
        <v>1</v>
      </c>
      <c r="E20" s="23">
        <f t="shared" si="0"/>
        <v>698402606</v>
      </c>
      <c r="F20" s="24">
        <v>146736476</v>
      </c>
      <c r="G20" s="24">
        <f t="shared" si="1"/>
        <v>34920130.300000004</v>
      </c>
      <c r="H20" s="25">
        <f t="shared" si="3"/>
        <v>73368238</v>
      </c>
      <c r="I20" s="25">
        <v>41904156</v>
      </c>
      <c r="J20" s="26">
        <f t="shared" si="4"/>
        <v>0.28557422900083823</v>
      </c>
      <c r="K20" s="27">
        <v>0.06</v>
      </c>
      <c r="L20" s="28">
        <v>0.06</v>
      </c>
    </row>
    <row r="21" spans="2:12" ht="15.75" thickBot="1">
      <c r="B21" s="29">
        <v>2012</v>
      </c>
      <c r="C21" s="30">
        <v>803234873</v>
      </c>
      <c r="D21" s="31">
        <v>1</v>
      </c>
      <c r="E21" s="32">
        <f t="shared" si="0"/>
        <v>803234873</v>
      </c>
      <c r="F21" s="33">
        <v>158285551.96</v>
      </c>
      <c r="G21" s="33">
        <f t="shared" si="1"/>
        <v>40161743.65</v>
      </c>
      <c r="H21" s="34">
        <f t="shared" si="3"/>
        <v>79142775.98</v>
      </c>
      <c r="I21" s="34">
        <v>48194092</v>
      </c>
      <c r="J21" s="35">
        <f t="shared" si="4"/>
        <v>0.30447562271620987</v>
      </c>
      <c r="K21" s="36">
        <v>0.06</v>
      </c>
      <c r="L21" s="37">
        <v>0.06</v>
      </c>
    </row>
    <row r="22" spans="2:12" ht="15">
      <c r="B22" s="71"/>
      <c r="C22" s="72"/>
      <c r="D22" s="73"/>
      <c r="E22" s="74"/>
      <c r="F22" s="75"/>
      <c r="G22" s="75"/>
      <c r="H22" s="76"/>
      <c r="I22" s="76"/>
      <c r="J22" s="77"/>
      <c r="K22" s="78"/>
      <c r="L22" s="79"/>
    </row>
    <row r="23" spans="2:12" s="98" customFormat="1" ht="15">
      <c r="B23" s="89"/>
      <c r="C23" s="90"/>
      <c r="D23" s="91"/>
      <c r="E23" s="92"/>
      <c r="F23" s="93"/>
      <c r="G23" s="93"/>
      <c r="H23" s="94"/>
      <c r="I23" s="94"/>
      <c r="J23" s="95"/>
      <c r="K23" s="96"/>
      <c r="L23" s="97"/>
    </row>
    <row r="24" spans="2:12" ht="15.75" thickBot="1">
      <c r="B24" s="80"/>
      <c r="C24" s="81"/>
      <c r="D24" s="82"/>
      <c r="E24" s="83"/>
      <c r="F24" s="84"/>
      <c r="G24" s="84"/>
      <c r="H24" s="85"/>
      <c r="I24" s="85"/>
      <c r="J24" s="86"/>
      <c r="K24" s="87"/>
      <c r="L24" s="88"/>
    </row>
    <row r="25" spans="2:12" ht="46.5" customHeight="1" thickBot="1">
      <c r="B25" s="155" t="s">
        <v>23</v>
      </c>
      <c r="C25" s="152" t="s">
        <v>24</v>
      </c>
      <c r="D25" s="158" t="s">
        <v>25</v>
      </c>
      <c r="E25" s="152" t="s">
        <v>26</v>
      </c>
      <c r="F25" s="152" t="s">
        <v>27</v>
      </c>
      <c r="G25" s="161" t="s">
        <v>32</v>
      </c>
      <c r="H25" s="162"/>
      <c r="I25" s="152" t="s">
        <v>28</v>
      </c>
      <c r="J25" s="152" t="s">
        <v>29</v>
      </c>
      <c r="K25" s="152" t="s">
        <v>30</v>
      </c>
      <c r="L25" s="152" t="s">
        <v>31</v>
      </c>
    </row>
    <row r="26" spans="2:12" ht="15">
      <c r="B26" s="156"/>
      <c r="C26" s="153"/>
      <c r="D26" s="159"/>
      <c r="E26" s="153"/>
      <c r="F26" s="153"/>
      <c r="G26" s="8">
        <v>0.05</v>
      </c>
      <c r="H26" s="9">
        <v>0.6</v>
      </c>
      <c r="I26" s="153"/>
      <c r="J26" s="153"/>
      <c r="K26" s="153"/>
      <c r="L26" s="153"/>
    </row>
    <row r="27" spans="2:12" ht="75.75" customHeight="1" thickBot="1">
      <c r="B27" s="157"/>
      <c r="C27" s="154"/>
      <c r="D27" s="160"/>
      <c r="E27" s="154"/>
      <c r="F27" s="154"/>
      <c r="G27" s="38" t="s">
        <v>33</v>
      </c>
      <c r="H27" s="38" t="s">
        <v>35</v>
      </c>
      <c r="I27" s="154"/>
      <c r="J27" s="154"/>
      <c r="K27" s="154"/>
      <c r="L27" s="154"/>
    </row>
    <row r="28" spans="2:12" ht="15">
      <c r="B28" s="39">
        <v>2013</v>
      </c>
      <c r="C28" s="40">
        <v>945227102</v>
      </c>
      <c r="D28" s="41">
        <v>1</v>
      </c>
      <c r="E28" s="42">
        <f>+C28*D28</f>
        <v>945227102</v>
      </c>
      <c r="F28" s="43">
        <v>92996130.8</v>
      </c>
      <c r="G28" s="43">
        <f>E28*$G$26</f>
        <v>47261355.1</v>
      </c>
      <c r="H28" s="44">
        <f>F28*$H$26</f>
        <v>55797678.48</v>
      </c>
      <c r="I28" s="44">
        <f>+H28</f>
        <v>55797678.48</v>
      </c>
      <c r="J28" s="45">
        <f t="shared" si="4"/>
        <v>0.6</v>
      </c>
      <c r="K28" s="46">
        <f>I28/C28</f>
        <v>0.05903097611350547</v>
      </c>
      <c r="L28" s="47">
        <f>K28</f>
        <v>0.05903097611350547</v>
      </c>
    </row>
    <row r="29" spans="2:12" ht="15">
      <c r="B29" s="39">
        <v>2014</v>
      </c>
      <c r="C29" s="40">
        <v>1014326324</v>
      </c>
      <c r="D29" s="41">
        <v>1</v>
      </c>
      <c r="E29" s="42">
        <f>+C29*D29</f>
        <v>1014326324</v>
      </c>
      <c r="F29" s="43">
        <v>117973036.19</v>
      </c>
      <c r="G29" s="43">
        <f>E29*$G$26</f>
        <v>50716316.2</v>
      </c>
      <c r="H29" s="44">
        <f>F29*$H$26</f>
        <v>70783821.714</v>
      </c>
      <c r="I29" s="44">
        <v>60859579.44</v>
      </c>
      <c r="J29" s="45">
        <f t="shared" si="4"/>
        <v>0.515877029238981</v>
      </c>
      <c r="K29" s="46">
        <f>I29/C29</f>
        <v>0.06</v>
      </c>
      <c r="L29" s="47">
        <f>K29</f>
        <v>0.06</v>
      </c>
    </row>
    <row r="30" spans="2:12" ht="15" hidden="1">
      <c r="B30" s="39">
        <v>2015</v>
      </c>
      <c r="C30" s="40">
        <v>1014326324</v>
      </c>
      <c r="D30" s="41">
        <v>1</v>
      </c>
      <c r="E30" s="42">
        <v>1014326324</v>
      </c>
      <c r="F30" s="43">
        <v>145589380.93</v>
      </c>
      <c r="G30" s="43">
        <f>E30*$G$26</f>
        <v>50716316.2</v>
      </c>
      <c r="H30" s="44">
        <f>F30*$H$26</f>
        <v>87353628.558</v>
      </c>
      <c r="I30" s="44">
        <v>87353628.558</v>
      </c>
      <c r="J30" s="45">
        <f t="shared" si="4"/>
        <v>0.6</v>
      </c>
      <c r="K30" s="46">
        <f>I30/C30</f>
        <v>0.08611984771677876</v>
      </c>
      <c r="L30" s="47">
        <f>K30</f>
        <v>0.08611984771677876</v>
      </c>
    </row>
    <row r="31" spans="2:12" ht="15">
      <c r="B31" s="137">
        <v>2015</v>
      </c>
      <c r="C31" s="138">
        <v>985224370</v>
      </c>
      <c r="D31" s="139">
        <v>1</v>
      </c>
      <c r="E31" s="140">
        <v>1014326324</v>
      </c>
      <c r="F31" s="141">
        <v>145589380.93</v>
      </c>
      <c r="G31" s="141">
        <f>E31*$G$26</f>
        <v>50716316.2</v>
      </c>
      <c r="H31" s="142">
        <f>F31*$H$26</f>
        <v>87353628.558</v>
      </c>
      <c r="I31" s="142">
        <v>87353628.558</v>
      </c>
      <c r="J31" s="143">
        <f t="shared" si="4"/>
        <v>0.6</v>
      </c>
      <c r="K31" s="144">
        <f>I31/C31</f>
        <v>0.08866369044241161</v>
      </c>
      <c r="L31" s="145">
        <v>0.08866</v>
      </c>
    </row>
    <row r="32" spans="2:12" ht="15.75" thickBot="1">
      <c r="B32" s="130">
        <v>2016</v>
      </c>
      <c r="C32" s="131">
        <v>968687484</v>
      </c>
      <c r="D32" s="132">
        <v>1</v>
      </c>
      <c r="E32" s="133">
        <v>1014326324</v>
      </c>
      <c r="F32" s="134">
        <v>207390441.35</v>
      </c>
      <c r="G32" s="134">
        <f>E32*$G$26</f>
        <v>50716316.2</v>
      </c>
      <c r="H32" s="135">
        <f>F32*$H$26</f>
        <v>124434264.80999999</v>
      </c>
      <c r="I32" s="135">
        <v>124434264.81</v>
      </c>
      <c r="J32" s="136">
        <f t="shared" si="4"/>
        <v>0.6</v>
      </c>
      <c r="K32" s="147">
        <f>I32/C32</f>
        <v>0.1284565629940564</v>
      </c>
      <c r="L32" s="146">
        <f>+K32</f>
        <v>0.1284565629940564</v>
      </c>
    </row>
    <row r="33" spans="2:12" ht="15">
      <c r="B33" s="6"/>
      <c r="C33" s="121"/>
      <c r="D33" s="6"/>
      <c r="E33" s="48"/>
      <c r="F33" s="6"/>
      <c r="G33" s="6"/>
      <c r="H33" s="6"/>
      <c r="I33" s="6"/>
      <c r="J33" s="6"/>
      <c r="K33" s="6"/>
      <c r="L33" s="6"/>
    </row>
    <row r="34" spans="2:12" ht="15">
      <c r="B34" s="5"/>
      <c r="C34" s="123"/>
      <c r="E34" s="50"/>
      <c r="F34" s="50"/>
      <c r="G34" s="6"/>
      <c r="H34" s="49"/>
      <c r="I34" s="50"/>
      <c r="J34" s="50"/>
      <c r="K34" s="50"/>
      <c r="L34" s="50"/>
    </row>
    <row r="35" spans="2:12" ht="15">
      <c r="B35" s="5"/>
      <c r="C35" s="124"/>
      <c r="D35" s="51"/>
      <c r="E35" s="52"/>
      <c r="F35" s="53"/>
      <c r="G35" s="5"/>
      <c r="H35" s="51"/>
      <c r="I35" s="129"/>
      <c r="J35" s="51"/>
      <c r="K35" s="51"/>
      <c r="L35" s="127"/>
    </row>
    <row r="36" spans="2:12" ht="15.75">
      <c r="B36" s="5"/>
      <c r="C36" s="125"/>
      <c r="D36" s="51"/>
      <c r="E36" s="52"/>
      <c r="F36" s="53"/>
      <c r="G36" s="5"/>
      <c r="H36" s="49"/>
      <c r="I36" s="128"/>
      <c r="J36" s="51"/>
      <c r="K36" s="51"/>
      <c r="L36" s="127"/>
    </row>
    <row r="37" spans="2:12" ht="15.75">
      <c r="B37" s="122"/>
      <c r="C37" s="125"/>
      <c r="D37" s="51"/>
      <c r="E37" s="52"/>
      <c r="F37" s="53"/>
      <c r="G37" s="5"/>
      <c r="H37" s="49"/>
      <c r="I37" s="128"/>
      <c r="J37" s="51"/>
      <c r="K37" s="51"/>
      <c r="L37" s="126"/>
    </row>
    <row r="38" spans="2:12" ht="15.75">
      <c r="B38" s="5"/>
      <c r="C38" s="54"/>
      <c r="D38" s="51"/>
      <c r="E38" s="52"/>
      <c r="F38" s="53"/>
      <c r="G38" s="5"/>
      <c r="H38" s="49"/>
      <c r="I38" s="51"/>
      <c r="J38" s="51"/>
      <c r="K38" s="51"/>
      <c r="L38" s="126"/>
    </row>
    <row r="39" spans="2:12" ht="21">
      <c r="B39" s="5"/>
      <c r="C39" s="55"/>
      <c r="D39" s="51"/>
      <c r="E39" s="52"/>
      <c r="F39" s="53"/>
      <c r="G39" s="5"/>
      <c r="H39" s="49"/>
      <c r="I39" s="51"/>
      <c r="J39" s="51"/>
      <c r="K39" s="51"/>
      <c r="L39" s="52"/>
    </row>
    <row r="40" spans="2:12" ht="21">
      <c r="B40" s="5"/>
      <c r="C40" s="56" t="s">
        <v>36</v>
      </c>
      <c r="D40" s="51"/>
      <c r="E40" s="52"/>
      <c r="F40" s="53"/>
      <c r="G40" s="5"/>
      <c r="H40" s="49"/>
      <c r="I40" s="51"/>
      <c r="J40" s="51"/>
      <c r="K40" s="51"/>
      <c r="L40" s="52"/>
    </row>
    <row r="41" spans="2:12" ht="15.75">
      <c r="B41" s="5"/>
      <c r="C41" s="54"/>
      <c r="D41" s="51"/>
      <c r="E41" s="52"/>
      <c r="F41" s="53"/>
      <c r="G41" s="5"/>
      <c r="H41" s="49"/>
      <c r="I41" s="51"/>
      <c r="J41" s="51"/>
      <c r="K41" s="51"/>
      <c r="L41" s="52"/>
    </row>
    <row r="42" spans="2:12" ht="21">
      <c r="B42" s="5"/>
      <c r="C42" s="57" t="s">
        <v>63</v>
      </c>
      <c r="D42" s="51"/>
      <c r="E42" s="52"/>
      <c r="F42" s="52"/>
      <c r="G42" s="5"/>
      <c r="H42" s="49"/>
      <c r="I42" s="51"/>
      <c r="J42" s="51"/>
      <c r="K42" s="51"/>
      <c r="L42" s="52"/>
    </row>
    <row r="43" spans="2:12" ht="15">
      <c r="B43" s="5"/>
      <c r="C43" s="49"/>
      <c r="D43" s="51"/>
      <c r="E43" s="52"/>
      <c r="F43" s="53"/>
      <c r="G43" s="5"/>
      <c r="H43" s="49"/>
      <c r="I43" s="51"/>
      <c r="J43" s="51"/>
      <c r="K43" s="51"/>
      <c r="L43" s="52"/>
    </row>
    <row r="44" spans="2:12" ht="15">
      <c r="B44" s="5"/>
      <c r="C44" s="49"/>
      <c r="D44" s="51"/>
      <c r="E44" s="52"/>
      <c r="F44" s="53"/>
      <c r="G44" s="5"/>
      <c r="H44" s="49"/>
      <c r="I44" s="51"/>
      <c r="J44" s="51"/>
      <c r="K44" s="51"/>
      <c r="L44" s="52"/>
    </row>
    <row r="45" spans="2:12" ht="18.75">
      <c r="B45" s="5"/>
      <c r="C45" s="58" t="s">
        <v>41</v>
      </c>
      <c r="D45" s="59"/>
      <c r="E45" s="60"/>
      <c r="F45" s="53"/>
      <c r="G45" s="5"/>
      <c r="H45" s="51"/>
      <c r="I45" s="51"/>
      <c r="J45" s="51"/>
      <c r="K45" s="51"/>
      <c r="L45" s="52"/>
    </row>
    <row r="46" spans="2:12" ht="19.5" thickBot="1">
      <c r="B46" s="5"/>
      <c r="C46" s="58"/>
      <c r="D46" s="59"/>
      <c r="E46" s="60"/>
      <c r="F46" s="53"/>
      <c r="G46" s="5"/>
      <c r="H46" s="51"/>
      <c r="I46" s="51"/>
      <c r="J46" s="51"/>
      <c r="K46" s="51"/>
      <c r="L46" s="52"/>
    </row>
    <row r="47" spans="2:12" ht="19.5" thickBot="1">
      <c r="B47" s="5"/>
      <c r="C47" s="59" t="s">
        <v>37</v>
      </c>
      <c r="D47" s="59"/>
      <c r="E47" s="61">
        <v>0</v>
      </c>
      <c r="F47" s="62"/>
      <c r="G47" s="5"/>
      <c r="H47" s="51"/>
      <c r="I47" s="51"/>
      <c r="J47" s="63"/>
      <c r="K47" s="51"/>
      <c r="L47" s="52"/>
    </row>
    <row r="48" spans="2:12" ht="18.75">
      <c r="B48" s="5"/>
      <c r="C48" s="59" t="s">
        <v>38</v>
      </c>
      <c r="D48" s="59"/>
      <c r="E48" s="64">
        <f>+E47*0.128456562994056</f>
        <v>0</v>
      </c>
      <c r="F48" s="53"/>
      <c r="G48" s="5"/>
      <c r="H48" s="51"/>
      <c r="I48" s="51"/>
      <c r="J48" s="65"/>
      <c r="K48" s="51"/>
      <c r="L48" s="52"/>
    </row>
    <row r="49" spans="2:12" ht="18.75">
      <c r="B49" s="5"/>
      <c r="C49" s="59" t="s">
        <v>39</v>
      </c>
      <c r="D49" s="59"/>
      <c r="E49" s="66">
        <f>+(E48*45.89854%)*4.1%+(E48*54.10146%)*6.8%</f>
        <v>0</v>
      </c>
      <c r="F49" s="53"/>
      <c r="G49" s="5"/>
      <c r="H49" s="51"/>
      <c r="I49" s="51"/>
      <c r="J49" s="67"/>
      <c r="K49" s="51"/>
      <c r="L49" s="52"/>
    </row>
    <row r="50" spans="2:12" ht="18.75">
      <c r="B50" s="5"/>
      <c r="C50" s="59" t="s">
        <v>40</v>
      </c>
      <c r="D50" s="59"/>
      <c r="E50" s="68">
        <f>+E48-E49</f>
        <v>0</v>
      </c>
      <c r="F50" s="53"/>
      <c r="G50" s="5"/>
      <c r="H50" s="51"/>
      <c r="I50" s="54"/>
      <c r="J50" s="67"/>
      <c r="K50" s="51"/>
      <c r="L50" s="52"/>
    </row>
    <row r="51" spans="2:12" ht="18.75">
      <c r="B51" s="5"/>
      <c r="C51" s="59"/>
      <c r="D51" s="59"/>
      <c r="E51" s="60"/>
      <c r="F51" s="53"/>
      <c r="G51" s="5"/>
      <c r="H51" s="51"/>
      <c r="I51" s="51"/>
      <c r="J51" s="52"/>
      <c r="K51" s="51"/>
      <c r="L51" s="52"/>
    </row>
    <row r="52" spans="2:12" ht="18.75">
      <c r="B52" s="5"/>
      <c r="C52" s="58" t="s">
        <v>42</v>
      </c>
      <c r="D52" s="59"/>
      <c r="E52" s="60"/>
      <c r="F52" s="53"/>
      <c r="G52" s="5"/>
      <c r="H52" s="51"/>
      <c r="I52" s="51"/>
      <c r="J52" s="52"/>
      <c r="K52" s="51"/>
      <c r="L52" s="52"/>
    </row>
    <row r="53" spans="2:12" ht="19.5" thickBot="1">
      <c r="B53" s="5"/>
      <c r="C53" s="58"/>
      <c r="D53" s="59"/>
      <c r="E53" s="60"/>
      <c r="F53" s="53"/>
      <c r="G53" s="5"/>
      <c r="H53" s="51"/>
      <c r="I53" s="51"/>
      <c r="J53" s="52"/>
      <c r="K53" s="51"/>
      <c r="L53" s="52"/>
    </row>
    <row r="54" spans="2:12" ht="19.5" thickBot="1">
      <c r="B54" s="5"/>
      <c r="C54" s="59" t="s">
        <v>37</v>
      </c>
      <c r="D54" s="59"/>
      <c r="E54" s="69">
        <v>0</v>
      </c>
      <c r="F54" s="53"/>
      <c r="G54" s="5"/>
      <c r="H54" s="51"/>
      <c r="I54" s="51"/>
      <c r="J54" s="52"/>
      <c r="K54" s="51"/>
      <c r="L54" s="52"/>
    </row>
    <row r="55" spans="2:12" ht="18.75">
      <c r="B55" s="5"/>
      <c r="C55" s="59" t="s">
        <v>38</v>
      </c>
      <c r="D55" s="59"/>
      <c r="E55" s="70">
        <f>+E54*0.128456562994056</f>
        <v>0</v>
      </c>
      <c r="F55" s="53"/>
      <c r="G55" s="5"/>
      <c r="H55" s="51"/>
      <c r="I55" s="51"/>
      <c r="J55" s="52"/>
      <c r="K55" s="51"/>
      <c r="L55" s="52"/>
    </row>
    <row r="56" spans="2:12" ht="18.75">
      <c r="B56" s="5"/>
      <c r="C56" s="59" t="s">
        <v>40</v>
      </c>
      <c r="D56" s="59"/>
      <c r="E56" s="68">
        <f>+E55</f>
        <v>0</v>
      </c>
      <c r="F56" s="53"/>
      <c r="G56" s="5"/>
      <c r="H56" s="51"/>
      <c r="I56" s="51"/>
      <c r="J56" s="52"/>
      <c r="K56" s="51"/>
      <c r="L56" s="52"/>
    </row>
  </sheetData>
  <sheetProtection/>
  <mergeCells count="21">
    <mergeCell ref="B6:L6"/>
    <mergeCell ref="B9:B11"/>
    <mergeCell ref="C9:C11"/>
    <mergeCell ref="D9:D11"/>
    <mergeCell ref="E9:E11"/>
    <mergeCell ref="F9:F11"/>
    <mergeCell ref="G9:H9"/>
    <mergeCell ref="I9:I11"/>
    <mergeCell ref="J9:J11"/>
    <mergeCell ref="K9:K11"/>
    <mergeCell ref="L25:L27"/>
    <mergeCell ref="L9:L11"/>
    <mergeCell ref="B25:B27"/>
    <mergeCell ref="C25:C27"/>
    <mergeCell ref="D25:D27"/>
    <mergeCell ref="E25:E27"/>
    <mergeCell ref="F25:F27"/>
    <mergeCell ref="G25:H25"/>
    <mergeCell ref="I25:I27"/>
    <mergeCell ref="J25:J27"/>
    <mergeCell ref="K25:K27"/>
  </mergeCells>
  <printOptions/>
  <pageMargins left="0.7" right="0.7" top="0.75" bottom="0.75" header="0.3" footer="0.3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Noriega Beltran</dc:creator>
  <cp:keywords/>
  <dc:description/>
  <cp:lastModifiedBy>Cesar Calmet Calderon</cp:lastModifiedBy>
  <dcterms:created xsi:type="dcterms:W3CDTF">2016-04-11T14:08:54Z</dcterms:created>
  <dcterms:modified xsi:type="dcterms:W3CDTF">2017-07-05T20:09:06Z</dcterms:modified>
  <cp:category/>
  <cp:version/>
  <cp:contentType/>
  <cp:contentStatus/>
</cp:coreProperties>
</file>